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810" activeTab="4"/>
  </bookViews>
  <sheets>
    <sheet name="Krycí list" sheetId="1" r:id="rId1"/>
    <sheet name="Rekapitulácia" sheetId="2" r:id="rId2"/>
    <sheet name="stavebna časť" sheetId="3" r:id="rId3"/>
    <sheet name="#Figury" sheetId="4" state="hidden" r:id="rId4"/>
    <sheet name="TZB" sheetId="5" r:id="rId5"/>
  </sheets>
  <definedNames>
    <definedName name="_xlnm.Print_Area" localSheetId="2">'stavebna časť'!$A$1:$I$79</definedName>
  </definedNames>
  <calcPr fullCalcOnLoad="1"/>
</workbook>
</file>

<file path=xl/sharedStrings.xml><?xml version="1.0" encoding="utf-8"?>
<sst xmlns="http://schemas.openxmlformats.org/spreadsheetml/2006/main" count="671" uniqueCount="390">
  <si>
    <t>KRYCÍ LIST ROZPOČTU</t>
  </si>
  <si>
    <t>Názov stavby</t>
  </si>
  <si>
    <t>JKSO</t>
  </si>
  <si>
    <t xml:space="preserve"> </t>
  </si>
  <si>
    <t>Kód stavby</t>
  </si>
  <si>
    <t>PR09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</si>
  <si>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</si>
  <si>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</si>
  <si>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</si>
  <si>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</si>
  <si>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</si>
  <si>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</si>
  <si>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</si>
  <si>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</si>
  <si>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</si>
  <si>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</si>
  <si>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</si>
  <si>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</si>
  <si>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</si>
  <si>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</si>
  <si>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</si>
  <si>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</si>
  <si>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</si>
  <si>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</si>
  <si>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</si>
  <si>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</si>
  <si>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</si>
  <si>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</si>
  <si>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</si>
  <si>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</si>
  <si>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</si>
  <si>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</si>
  <si>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</si>
  <si>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</si>
  <si>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</si>
  <si>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</si>
  <si>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</si>
  <si>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</si>
  <si>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</si>
  <si>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</si>
  <si>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</si>
  <si>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</si>
  <si>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</si>
  <si>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</si>
  <si>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</si>
  <si>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</si>
  <si>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</si>
  <si>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</si>
  <si>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</si>
  <si>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</si>
  <si>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</si>
  <si>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</si>
  <si>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</si>
  <si>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</si>
  <si>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</si>
  <si>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</si>
  <si>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</si>
  <si>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</si>
  <si>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</si>
  <si>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</si>
  <si>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</si>
  <si>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</si>
  <si>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</si>
  <si>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</si>
  <si>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</si>
  <si>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</si>
  <si>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</si>
  <si>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</si>
  <si>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</si>
  <si>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</si>
  <si>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</si>
  <si>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</si>
  <si>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</si>
  <si>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</si>
  <si>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</si>
  <si>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</si>
  <si>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</si>
  <si>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</si>
  <si>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</si>
  <si>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</si>
  <si>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</si>
  <si>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</si>
  <si>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</si>
  <si>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</si>
  <si>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</si>
  <si>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</si>
  <si>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</si>
  <si>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</si>
  <si>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</si>
  <si>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</si>
  <si>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</si>
  <si>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</si>
  <si>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</si>
  <si>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</si>
  <si>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</si>
  <si>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</si>
  <si>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</si>
  <si>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</si>
  <si>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</si>
  <si>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</si>
  <si>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</si>
  <si>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</si>
  <si>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</si>
  <si>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</si>
  <si>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</si>
  <si>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132201101</t>
  </si>
  <si>
    <t>m3</t>
  </si>
  <si>
    <t>2</t>
  </si>
  <si>
    <t>132201109</t>
  </si>
  <si>
    <t>Príplatok k cene za lepivosť pri hĺbení rýh šírky do 600 mm zapažených i nezapažených s urovnaním dna v hornine 3</t>
  </si>
  <si>
    <t>4</t>
  </si>
  <si>
    <t>162401102</t>
  </si>
  <si>
    <t xml:space="preserve">Vodorovné premiestnenie výkopku  po spevnenej ceste z  horniny tr.1-4, do 100 m3 na vzdialenosť do 2000 m </t>
  </si>
  <si>
    <t>5</t>
  </si>
  <si>
    <t>171201202</t>
  </si>
  <si>
    <t>6</t>
  </si>
  <si>
    <t>M</t>
  </si>
  <si>
    <t>t</t>
  </si>
  <si>
    <t>m2</t>
  </si>
  <si>
    <t>9</t>
  </si>
  <si>
    <t>ks</t>
  </si>
  <si>
    <t>Vodorovné konštrukcie</t>
  </si>
  <si>
    <t>317121101</t>
  </si>
  <si>
    <t>Montáž prefabrikovaného prekladu pre svetlosť otvoru od 600 do 1050 mm</t>
  </si>
  <si>
    <t>317121103</t>
  </si>
  <si>
    <t>Montáž prefabrikovaného prekladu pre svetlosť otvoru nad 1800 do 3750 mm</t>
  </si>
  <si>
    <t>5934078500</t>
  </si>
  <si>
    <t>Keramický preklad KP 7 70x238x1000 mm</t>
  </si>
  <si>
    <t>5934113600</t>
  </si>
  <si>
    <t>Keramický predpätý preklad KPP 12 120x65x2500 mm</t>
  </si>
  <si>
    <t>Komunikácie</t>
  </si>
  <si>
    <t>Úpravy povrchov, podlahy, osadenie</t>
  </si>
  <si>
    <t>610991111</t>
  </si>
  <si>
    <t>Zakrývanie výplní vnútorných okenných otvorov, predmetov a konštrukcií</t>
  </si>
  <si>
    <t>625250232</t>
  </si>
  <si>
    <t>625250252</t>
  </si>
  <si>
    <t>631312611</t>
  </si>
  <si>
    <t>Mazanina z betónu prostého tr.C 16/20 hr.nad 50 do 80 mm</t>
  </si>
  <si>
    <t>642942111</t>
  </si>
  <si>
    <t>Osadenie oceľovej dverovej zárubne alebo rámu, plochy otvoru do 2,5 m2 vrát náteru</t>
  </si>
  <si>
    <t>5533190000</t>
  </si>
  <si>
    <t>Zárubňa oceľová CgU 60x197x6cm L</t>
  </si>
  <si>
    <t>Ostatné konštrukcie a práce-búranie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</si>
  <si>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</si>
  <si>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</si>
  <si>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</si>
  <si>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</si>
  <si>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</si>
  <si>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</si>
  <si>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941955001</t>
  </si>
  <si>
    <t>Lešenie ľahké pracovné pomocné, s výškou lešeňovej podlahy do 1,20 m</t>
  </si>
  <si>
    <t>952901111</t>
  </si>
  <si>
    <t>Vyčistenie budov pri výške podlaží do 4m</t>
  </si>
  <si>
    <t>962031132</t>
  </si>
  <si>
    <t>962032631</t>
  </si>
  <si>
    <t>Vybúranie komína, v rozsahu položky B9</t>
  </si>
  <si>
    <t>965043441</t>
  </si>
  <si>
    <t>Búranie podkladov pod dlažby, liatych dlažieb a mazanín,betón s poterom,teracom hr.do 150 mm,  - B8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</si>
  <si>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</si>
  <si>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</si>
  <si>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</si>
  <si>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</si>
  <si>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</si>
  <si>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</si>
  <si>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411238001</t>
  </si>
  <si>
    <t>99</t>
  </si>
  <si>
    <t>Presun hmôt HSV</t>
  </si>
  <si>
    <t>998011002</t>
  </si>
  <si>
    <t>Presun hmôt pre budovy JKSO 801, 803, 812, zvislá konštr. z tehál, tvárnic, z kovu výšky do 12 m</t>
  </si>
  <si>
    <t>Práce a dodávky PSV</t>
  </si>
  <si>
    <t>713</t>
  </si>
  <si>
    <t>Izolácie tepelné</t>
  </si>
  <si>
    <t>m</t>
  </si>
  <si>
    <t>763</t>
  </si>
  <si>
    <t>Konštrukcie - drevostavby</t>
  </si>
  <si>
    <t>763131211</t>
  </si>
  <si>
    <t>SDK podhľad  D111, drevená spodná kca s priamym uchytením, dosky GKB hr. 12,5 mm</t>
  </si>
  <si>
    <t>766</t>
  </si>
  <si>
    <t>Konštrukcie stolárske</t>
  </si>
  <si>
    <t>767</t>
  </si>
  <si>
    <t>Konštrukcie doplnkové kovové</t>
  </si>
  <si>
    <t>6117103100</t>
  </si>
  <si>
    <t>6114111700</t>
  </si>
  <si>
    <t>6114122498</t>
  </si>
  <si>
    <t>771</t>
  </si>
  <si>
    <t>Podlahy z dlaždíc</t>
  </si>
  <si>
    <t>771441015</t>
  </si>
  <si>
    <t>Montáž soklíkov z obkladačiek hutných alebo dlaždíc keram. kladených do malty rovných 100 x 200 mm vrát. rezania</t>
  </si>
  <si>
    <t>771575109</t>
  </si>
  <si>
    <t>Montáž podláh z dlaždíc keramických do tmelu veľ. 300 x 300 mm</t>
  </si>
  <si>
    <t>5976412700</t>
  </si>
  <si>
    <t>781</t>
  </si>
  <si>
    <t>Dokončovacie práce a obklady</t>
  </si>
  <si>
    <t>781445013</t>
  </si>
  <si>
    <t>Montáž obkladov vnútor. stien z obkladačiek kladených do tmelu veľ. 200x100 mm</t>
  </si>
  <si>
    <t>5976655100</t>
  </si>
  <si>
    <t>Obkladačky keramické glazované viacfarebné hladké B 300x200 IIa</t>
  </si>
  <si>
    <t>784</t>
  </si>
  <si>
    <t>Dokončovacie práce - maľby</t>
  </si>
  <si>
    <t>784452471</t>
  </si>
  <si>
    <t>Maľby z maliarskych zmesí, ručne nanášané tónované s bielym stena a strop dvojnásobné na jemnozrnný podklad výšky do 3, 80 m</t>
  </si>
  <si>
    <t>R pol</t>
  </si>
  <si>
    <t>bm</t>
  </si>
  <si>
    <t>Plánovaná rezerva pri rekonštrukcii 5%</t>
  </si>
  <si>
    <t>Cena celkom bez DPH</t>
  </si>
  <si>
    <t>stavebná časť</t>
  </si>
  <si>
    <t>Ing.Dušan Ondrejka PRONSTAV</t>
  </si>
  <si>
    <t>Dedinské kultúrno-turistické centrum v Lule</t>
  </si>
  <si>
    <t>Lula</t>
  </si>
  <si>
    <t>Obec Lula</t>
  </si>
  <si>
    <t>Plastové okno  H/B 750/500 mm  jednokrídlové otváravo-sklopné v rozsahu pol. O1 dodávka a montáž vrátane vnútorného plastového parapetu</t>
  </si>
  <si>
    <t>Plastové okno  H/B 2450/2140 mm  jednokrídlové otváravo-sklopné v rozsahu pol. O2 dodávka a montáž vrátane vnútorného plastového parapetu</t>
  </si>
  <si>
    <t>Plastové exteriérové dvere jednojkrídlové  1000/2240 mm v rozsahu pol. VD1 - dodávka a montáž</t>
  </si>
  <si>
    <t>Plastové exteriérové dvere jednojkrídlové  1000/2240 mm v rozsahu pol. VD2 - dodávka a montáž</t>
  </si>
  <si>
    <t>Dvere  vnútorné, fóliované 600/1970  D1,D2, plné, vrátane zárubne d+m</t>
  </si>
  <si>
    <t xml:space="preserve">Dlaždice keramické s hladkým povrchom líca úprava 1 A </t>
  </si>
  <si>
    <t>Vybúranie steny z nestabilného muriva,  v rozsahu položky B11</t>
  </si>
  <si>
    <t>Odstránenie otvorovej konštrukcie ( okno, dvere), v rozsahu položky B5,B6</t>
  </si>
  <si>
    <t>916561111 r</t>
  </si>
  <si>
    <t>5922902940</t>
  </si>
  <si>
    <t xml:space="preserve">Osadenie . obrubníka betón záhonového bet. pros. tr. C 10/12,5 s bočnou oporou </t>
  </si>
  <si>
    <t>Obrubník záhonový sivý</t>
  </si>
  <si>
    <t>Okapový chodník vrátane okruhliakov d+m</t>
  </si>
  <si>
    <t>Výkop ryhy a pätky do šírky 600 mm v horn.3 do 100 m3 ručne</t>
  </si>
  <si>
    <t>Uloženie sypaniny na skládky nad 100 do 1000 m3 vrátane poplatku za uloženie</t>
  </si>
  <si>
    <t>D+M podlahová konštrukcia mimo dlažby P1 podkladný betón hr.100mm,hydroizolácia 2xHYDROBIT,tepelá izolácia 70mm,PE fólia,betónová mazanina 65mm</t>
  </si>
  <si>
    <t>D+M podlahová konštrukcia mimo dlažby P2 podkladný betón hr.100mm,hydroizolácia 2xHYDROBIT,tepelá izolácia 150mm,PE fólia,betónová mazanina 65mm</t>
  </si>
  <si>
    <t>Kontaktný zatepľovací systém hr. 150 mm  - O1 vrtane všetkých detailov a konečnej úpravy</t>
  </si>
  <si>
    <t>Kontaktný zatepľovací systém hr. 150 mm  - O2 vrátane všetkých detailov a konečnej úpravy-sokel</t>
  </si>
  <si>
    <t>Kontaktný zatepľovací systém ostenia hr. 20 mm  - rímsa</t>
  </si>
  <si>
    <t>612474102b</t>
  </si>
  <si>
    <t xml:space="preserve">Baumit baukleber 4mm+sietka Baumit startex 140g/m2 kompl.                                                               </t>
  </si>
  <si>
    <t>611473112</t>
  </si>
  <si>
    <t>Vnútorná omietka vápennocementová zo suchých zmesí muriva ,  šťuková</t>
  </si>
  <si>
    <t>R</t>
  </si>
  <si>
    <t>Poplatok za uloženie sute</t>
  </si>
  <si>
    <t xml:space="preserve">Chemická injektáž obvodového muriva - vytvorenie hydroizolačnej clony muriva, D+M </t>
  </si>
  <si>
    <t>SO 01 - Stavebná časť</t>
  </si>
  <si>
    <t>ROZPOČET S VÝKAZOM VÝMER</t>
  </si>
  <si>
    <t>Stavba:   Dedinské kultúrno - turistické centrum v Lule</t>
  </si>
  <si>
    <t>Objekt:   Zdravotechnika</t>
  </si>
  <si>
    <t xml:space="preserve">Objednávateľ:   </t>
  </si>
  <si>
    <t xml:space="preserve">Zhotoviteľ:   </t>
  </si>
  <si>
    <t>Miesto:  Lula</t>
  </si>
  <si>
    <t>Č.</t>
  </si>
  <si>
    <t>3</t>
  </si>
  <si>
    <t xml:space="preserve">Práce a dodávky HSV   </t>
  </si>
  <si>
    <t xml:space="preserve">Zemné práce   </t>
  </si>
  <si>
    <t>119001801</t>
  </si>
  <si>
    <t xml:space="preserve">Ochranné zábradlie okolo výkopu, drevené výšky 1,10 m dvojtyčové   </t>
  </si>
  <si>
    <t>131201101</t>
  </si>
  <si>
    <t xml:space="preserve">Výkop nezapaženej jamy v hornine 3, do 100 m3   </t>
  </si>
  <si>
    <t>131201109</t>
  </si>
  <si>
    <t xml:space="preserve">Hĺbenie nezapažených jám a zárezov. Príplatok za lepivosť horniny 3   </t>
  </si>
  <si>
    <t xml:space="preserve">Výkop ryhy do šírky 600 mm v horn.3 do 100 m3   </t>
  </si>
  <si>
    <t xml:space="preserve">Hĺbenie rýh šírky do 600 mm zapažených i nezapažených s urovnaním dna. Príplatok k cene za lepivosť horniny 3   </t>
  </si>
  <si>
    <t>162301102</t>
  </si>
  <si>
    <t xml:space="preserve">Vodorovné premiestnenie výkopku tr.1-4, do 1000 m   </t>
  </si>
  <si>
    <t>167101101</t>
  </si>
  <si>
    <t xml:space="preserve">Nakladanie neuľahnutého výkopku z hornín tr.1-4 do 100 m3   </t>
  </si>
  <si>
    <t>171201201</t>
  </si>
  <si>
    <t xml:space="preserve">Uloženie sypaniny na skládky do 100 m3   </t>
  </si>
  <si>
    <t>174201101</t>
  </si>
  <si>
    <t xml:space="preserve">Zásyp sypaninou bez zhutnenia jám, šachiet, rýh, zárezov v týchto vykopávkach do 100 m3   </t>
  </si>
  <si>
    <t>175101101</t>
  </si>
  <si>
    <t xml:space="preserve">Obsyp potrubia sypaninou z vhodných hornín 1 až 4 bez prehodenia sypaniny   </t>
  </si>
  <si>
    <t>181101102</t>
  </si>
  <si>
    <t xml:space="preserve">Úprava pláne v zárezoch v hornine 1-4 so zhutnením   </t>
  </si>
  <si>
    <t xml:space="preserve">Vodorovné konštrukcie   </t>
  </si>
  <si>
    <t>451573111</t>
  </si>
  <si>
    <t xml:space="preserve">Lôžko pod potrubie, stoky a drobné objekty, v otvorenom výkope z piesku a štrkopiesku do 63 mm   </t>
  </si>
  <si>
    <t>583310001600</t>
  </si>
  <si>
    <t xml:space="preserve">Kamenivo ťažené hrubé frakcia 16-32 mm, STN EN 12620 + A1   </t>
  </si>
  <si>
    <t>583310000400</t>
  </si>
  <si>
    <t xml:space="preserve">Kamenivo ťažené drobné frakcia 0-2 mm, STN EN 12620 + A1   </t>
  </si>
  <si>
    <t>452311141</t>
  </si>
  <si>
    <t xml:space="preserve">Dosky, bloky, sedlá z betónu v otvorenom výkope tr. C 16/20   </t>
  </si>
  <si>
    <t>452351101</t>
  </si>
  <si>
    <t xml:space="preserve">Debnenie v otvorenom výkope dosiek, sedlových lôžok a blokov pod potrubie,stoky a drobné objekty   </t>
  </si>
  <si>
    <t>8</t>
  </si>
  <si>
    <t xml:space="preserve">Rúrové vedenie   </t>
  </si>
  <si>
    <t>871161121</t>
  </si>
  <si>
    <t xml:space="preserve">Montáž potrubia z tlakových polyetylénových rúrok priemeru 32 mm   </t>
  </si>
  <si>
    <t>2861130700</t>
  </si>
  <si>
    <t xml:space="preserve">HDPE rúry tlakové pre rozvod vody - PE 100 / PN 16 32x 3 nav   </t>
  </si>
  <si>
    <t>871168000</t>
  </si>
  <si>
    <t xml:space="preserve">Montáž plynového potrubia z dvojvsrtvového PE 100 SDR11 zváraných natupo D 25x3,0 mm   </t>
  </si>
  <si>
    <t>286130035800</t>
  </si>
  <si>
    <t xml:space="preserve">Rúra HDPE na plyn PE100 SDR11 25x3,0x100 m, WAVIN   </t>
  </si>
  <si>
    <t>892233111.</t>
  </si>
  <si>
    <t xml:space="preserve">Preplach a dezinfekcia vodovodného potrubia DN 25   </t>
  </si>
  <si>
    <t>892241111</t>
  </si>
  <si>
    <t xml:space="preserve">Ostatné práce na rúrovom vedení, tlakové skúšky vodovodného potrubia DN do 80   </t>
  </si>
  <si>
    <t>894811003</t>
  </si>
  <si>
    <t xml:space="preserve">Osadenie plastovej žumpy pre obetónovanie objem 4000 l   </t>
  </si>
  <si>
    <t>286610049300</t>
  </si>
  <si>
    <t xml:space="preserve">Žumpy plastové valcové samonosné D 1850x1500 mm, objem 4000 l   </t>
  </si>
  <si>
    <t>899623151</t>
  </si>
  <si>
    <t xml:space="preserve">Obetónovanie potrubia alebo muriva stôk betónom  prostým tr. C 16/20 v otvorenom výkope   </t>
  </si>
  <si>
    <t xml:space="preserve">Presun hmôt HSV   </t>
  </si>
  <si>
    <t>998276101</t>
  </si>
  <si>
    <t xml:space="preserve">Presun hmôt pre rúrové vedenie hĺbené z rúr z plast., hmôt alebo sklolamin. v otvorenom výkope   </t>
  </si>
  <si>
    <t xml:space="preserve">Práce a dodávky PSV   </t>
  </si>
  <si>
    <t>721</t>
  </si>
  <si>
    <t xml:space="preserve">Zdravotechnika -  vnútorná kanalizácia   </t>
  </si>
  <si>
    <t>721171107</t>
  </si>
  <si>
    <t xml:space="preserve">Potrubie z PVC - U odpadové ležaté hrdlové D 75x1, 8   </t>
  </si>
  <si>
    <t>721171109</t>
  </si>
  <si>
    <t xml:space="preserve">Potrubie z PVC - U odpadové ležaté hrdlové D 110x3, 2   </t>
  </si>
  <si>
    <t>721173204</t>
  </si>
  <si>
    <t xml:space="preserve">Potrubie z PVC - U odpadné pripájacie D 40x1, 8   </t>
  </si>
  <si>
    <t>721173205</t>
  </si>
  <si>
    <t xml:space="preserve">Potrubie z PVC - U odpadné pripájacie D 50x1, 8   </t>
  </si>
  <si>
    <t>721194104</t>
  </si>
  <si>
    <t xml:space="preserve">Zriadenie prípojky na potrubí vyvedenie a upevnenie odpadových výpustiek D 40x1, 8   </t>
  </si>
  <si>
    <t>721194109</t>
  </si>
  <si>
    <t xml:space="preserve">Zriadenie prípojky na potrubí vyvedenie a upevnenie odpadových výpustiek D 110x3,2   </t>
  </si>
  <si>
    <t>721213000</t>
  </si>
  <si>
    <t xml:space="preserve">Montáž podlahového vpustu s vodorovným odtokom DN 50   </t>
  </si>
  <si>
    <t>286630023500</t>
  </si>
  <si>
    <t xml:space="preserve">Podlahový vpust HL90Pr, (0,43 l/s), horizontálny odtok DN 40/50, mriežka nerez 115x115 mm, zápachová uzávierka Primus, PE   </t>
  </si>
  <si>
    <t>721274103</t>
  </si>
  <si>
    <t xml:space="preserve">Ventilačné hlavice strešná - plastové DN 100 HUL 810   </t>
  </si>
  <si>
    <t>721290111</t>
  </si>
  <si>
    <t xml:space="preserve">Ostatné - skúška tesnosti kanalizácie v objektoch vodou do DN 125   </t>
  </si>
  <si>
    <t>998721101</t>
  </si>
  <si>
    <t xml:space="preserve">Presun hmôt pre vnútornú kanalizáciu v objektoch výšky do 6 m   </t>
  </si>
  <si>
    <t>998721192</t>
  </si>
  <si>
    <t xml:space="preserve">Vnútorná kanalizácia, prípl.za presun nad vymedz. najväč. dopr. vzdial. do 100m   </t>
  </si>
  <si>
    <t>722</t>
  </si>
  <si>
    <t xml:space="preserve">Zdravotechnika - vnútorný vodovod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</si>
  <si>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</si>
  <si>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</si>
  <si>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</si>
  <si>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</si>
  <si>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722190401</t>
  </si>
  <si>
    <t xml:space="preserve">Vyvedenie a upevnenie výpustky DN 15   </t>
  </si>
  <si>
    <t>722221020</t>
  </si>
  <si>
    <t xml:space="preserve">Montáž guľového kohúta závitového priameho pre vodu G 1   </t>
  </si>
  <si>
    <t>551110013900</t>
  </si>
  <si>
    <t xml:space="preserve">Guľový uzáver pre vodu Perfecta, 1" FF, páčka, niklovaná mosadz, IVAR   </t>
  </si>
  <si>
    <t>722221065</t>
  </si>
  <si>
    <t xml:space="preserve">Montáž guľového kohúta závitového priameho pre vodu s vypúšťaním G 3/4   </t>
  </si>
  <si>
    <t>551210036600</t>
  </si>
  <si>
    <t xml:space="preserve">Vypúšťací guľový ventil 3/4”, komplet, GIACOMINI   </t>
  </si>
  <si>
    <t>722221082</t>
  </si>
  <si>
    <t xml:space="preserve">Montáž guľového kohúta vypúšťacieho závitového G 1/2   </t>
  </si>
  <si>
    <t>551110011200</t>
  </si>
  <si>
    <t xml:space="preserve">Guľový uzáver vypúšťací s páčkou, 1/2" M, mosadz, IVAR   </t>
  </si>
  <si>
    <t>722221275</t>
  </si>
  <si>
    <t xml:space="preserve">Montáž spätného ventilu závitového G 1   </t>
  </si>
  <si>
    <t>551110016500</t>
  </si>
  <si>
    <t xml:space="preserve">Spätný ventil kontrolovateľný, 1" FF, PN 16, mosadz, disk plast IVAR   </t>
  </si>
  <si>
    <t>722290234</t>
  </si>
  <si>
    <t xml:space="preserve">Prepláchnutie a dezinfekcia vodovodného potrubia do DN 80   </t>
  </si>
  <si>
    <t>998722101</t>
  </si>
  <si>
    <t xml:space="preserve">Presun hmôt pre vnútorný vodovod v objektoch výšky do 6 m   </t>
  </si>
  <si>
    <t>998722192</t>
  </si>
  <si>
    <t xml:space="preserve">Vodovod, prípl.za presun nad vymedz. najväčšiu dopravnú vzdialenosť do 100m   </t>
  </si>
  <si>
    <t>725</t>
  </si>
  <si>
    <t xml:space="preserve">Zdravotechnika - zariaď. predmety   </t>
  </si>
  <si>
    <t>725119309</t>
  </si>
  <si>
    <t xml:space="preserve">Montáž záchodovej misy kombinovanej s šikmým odpadom   </t>
  </si>
  <si>
    <t>súb.</t>
  </si>
  <si>
    <t>642340001100</t>
  </si>
  <si>
    <t xml:space="preserve">Kombinované WC keramické ZETA, rozmer 645x355x760 mm, hlboké splachovanie, vodorovný odpad, bočné napúštanie, JIKA   </t>
  </si>
  <si>
    <t>554330000600</t>
  </si>
  <si>
    <t xml:space="preserve">Záchodové sedadlo s poklopom LYRA PLUS, s automatickým pozvoľným sklápaním, rozmer 355x425x50 mm, duroplast s antibakteriálnou úpravou, biela, JIKA   </t>
  </si>
  <si>
    <t>725219401</t>
  </si>
  <si>
    <t xml:space="preserve">Montáž umývadla na skrutky do muriva, bez výtokovej armatúry   </t>
  </si>
  <si>
    <t>642110006100</t>
  </si>
  <si>
    <t xml:space="preserve">Umývadlo keramické ZETA-50, rozmer 440x550x205 mm, biela, JIKA   </t>
  </si>
  <si>
    <t>725539150</t>
  </si>
  <si>
    <t xml:space="preserve">Montáž elektrického zásobníka prietokového   </t>
  </si>
  <si>
    <t>PM-13</t>
  </si>
  <si>
    <t xml:space="preserve">Elektrický prietokový ohrievač vody HAKL PM, typ PM-13, 3,5 kW   </t>
  </si>
  <si>
    <t>kus</t>
  </si>
  <si>
    <t xml:space="preserve">M   </t>
  </si>
  <si>
    <t>46-M</t>
  </si>
  <si>
    <t xml:space="preserve">Zemné práce pri extr.mont.prácach   </t>
  </si>
  <si>
    <t>460490012</t>
  </si>
  <si>
    <t xml:space="preserve">Rozvinutie a uloženie výstražnej fólie z PVC do ryhy,šírka 33 cm   </t>
  </si>
  <si>
    <t>2830010600</t>
  </si>
  <si>
    <t xml:space="preserve">Fólia výstražná BIELA - VODOVOD, 1 kotúč=500m, Campri   </t>
  </si>
  <si>
    <t>283230008200</t>
  </si>
  <si>
    <t xml:space="preserve">Výstražná fólia PE, š. 300 mm, pre kanalizáciu, farba hnedá, CAMPRI   </t>
  </si>
  <si>
    <t xml:space="preserve">Celkom   </t>
  </si>
  <si>
    <t>TZB</t>
  </si>
  <si>
    <t>Zdravotechnika</t>
  </si>
  <si>
    <t>04.2018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</si>
</sst>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  <numFmt numFmtId="179" formatCode="[$-1041B]d\.\ m\.\ yyyy"/>
    <numFmt numFmtId="180" formatCode="#"/>
    <numFmt numFmtId="181" formatCode="#,##0.000"/>
    <numFmt numFmtId="182" formatCode="#,##0.00_ ;\-#,##0.00\ "/>
    <numFmt numFmtId="183" formatCode="#,##0.000_ ;\-#,##0.000\ "/>
  </numFmts>
  <fonts count="6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4" fontId="17" fillId="0" borderId="0" xfId="0" applyNumberFormat="1" applyFont="1" applyAlignment="1" applyProtection="1">
      <alignment horizontal="righ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right" vertical="top"/>
      <protection/>
    </xf>
    <xf numFmtId="174" fontId="2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4" fontId="6" fillId="0" borderId="0" xfId="0" applyNumberFormat="1" applyFont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182" fontId="9" fillId="0" borderId="0" xfId="0" applyNumberFormat="1" applyFont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174" fontId="16" fillId="0" borderId="61" xfId="0" applyNumberFormat="1" applyFont="1" applyBorder="1" applyAlignment="1" applyProtection="1">
      <alignment horizontal="right" vertical="center"/>
      <protection/>
    </xf>
    <xf numFmtId="0" fontId="9" fillId="0" borderId="61" xfId="0" applyFont="1" applyBorder="1" applyAlignment="1" applyProtection="1">
      <alignment horizontal="left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/>
      <protection/>
    </xf>
    <xf numFmtId="174" fontId="17" fillId="0" borderId="61" xfId="0" applyNumberFormat="1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49" fontId="2" fillId="0" borderId="61" xfId="0" applyNumberFormat="1" applyFont="1" applyBorder="1" applyAlignment="1" applyProtection="1">
      <alignment horizontal="left" vertical="top"/>
      <protection/>
    </xf>
    <xf numFmtId="0" fontId="2" fillId="0" borderId="61" xfId="0" applyFont="1" applyBorder="1" applyAlignment="1" applyProtection="1">
      <alignment horizontal="left" vertical="center" wrapText="1"/>
      <protection/>
    </xf>
    <xf numFmtId="176" fontId="2" fillId="0" borderId="61" xfId="0" applyNumberFormat="1" applyFont="1" applyBorder="1" applyAlignment="1" applyProtection="1">
      <alignment horizontal="right" vertical="center"/>
      <protection/>
    </xf>
    <xf numFmtId="174" fontId="2" fillId="0" borderId="61" xfId="0" applyNumberFormat="1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 wrapText="1"/>
      <protection/>
    </xf>
    <xf numFmtId="176" fontId="2" fillId="0" borderId="61" xfId="0" applyNumberFormat="1" applyFont="1" applyBorder="1" applyAlignment="1" applyProtection="1">
      <alignment horizontal="right" vertical="center"/>
      <protection/>
    </xf>
    <xf numFmtId="174" fontId="2" fillId="0" borderId="61" xfId="0" applyNumberFormat="1" applyFont="1" applyBorder="1" applyAlignment="1" applyProtection="1">
      <alignment horizontal="right"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49" fontId="20" fillId="0" borderId="61" xfId="0" applyNumberFormat="1" applyFont="1" applyBorder="1" applyAlignment="1" applyProtection="1">
      <alignment horizontal="left" vertical="top"/>
      <protection/>
    </xf>
    <xf numFmtId="0" fontId="20" fillId="0" borderId="61" xfId="0" applyFont="1" applyBorder="1" applyAlignment="1" applyProtection="1">
      <alignment horizontal="left" vertical="center" wrapText="1"/>
      <protection/>
    </xf>
    <xf numFmtId="176" fontId="20" fillId="0" borderId="61" xfId="0" applyNumberFormat="1" applyFont="1" applyBorder="1" applyAlignment="1" applyProtection="1">
      <alignment horizontal="right" vertical="center"/>
      <protection/>
    </xf>
    <xf numFmtId="174" fontId="20" fillId="0" borderId="61" xfId="0" applyNumberFormat="1" applyFont="1" applyBorder="1" applyAlignment="1" applyProtection="1">
      <alignment horizontal="right"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49" fontId="20" fillId="0" borderId="61" xfId="0" applyNumberFormat="1" applyFont="1" applyBorder="1" applyAlignment="1" applyProtection="1">
      <alignment horizontal="left" vertical="top"/>
      <protection/>
    </xf>
    <xf numFmtId="0" fontId="20" fillId="0" borderId="61" xfId="0" applyFont="1" applyBorder="1" applyAlignment="1" applyProtection="1">
      <alignment horizontal="left" vertical="center" wrapText="1"/>
      <protection/>
    </xf>
    <xf numFmtId="176" fontId="20" fillId="0" borderId="61" xfId="0" applyNumberFormat="1" applyFont="1" applyBorder="1" applyAlignment="1" applyProtection="1">
      <alignment horizontal="right" vertical="center"/>
      <protection/>
    </xf>
    <xf numFmtId="174" fontId="20" fillId="0" borderId="61" xfId="0" applyNumberFormat="1" applyFont="1" applyBorder="1" applyAlignment="1" applyProtection="1">
      <alignment horizontal="right" vertical="center"/>
      <protection/>
    </xf>
    <xf numFmtId="0" fontId="18" fillId="0" borderId="61" xfId="0" applyFont="1" applyBorder="1" applyAlignment="1" applyProtection="1">
      <alignment horizontal="left" vertical="center"/>
      <protection/>
    </xf>
    <xf numFmtId="0" fontId="19" fillId="0" borderId="61" xfId="0" applyFont="1" applyBorder="1" applyAlignment="1" applyProtection="1">
      <alignment horizontal="left" vertical="center"/>
      <protection/>
    </xf>
    <xf numFmtId="174" fontId="19" fillId="0" borderId="61" xfId="0" applyNumberFormat="1" applyFont="1" applyBorder="1" applyAlignment="1" applyProtection="1">
      <alignment horizontal="righ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1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76" fontId="3" fillId="0" borderId="0" xfId="0" applyNumberFormat="1" applyFont="1" applyAlignment="1" applyProtection="1">
      <alignment horizontal="right" vertical="top"/>
      <protection/>
    </xf>
    <xf numFmtId="174" fontId="3" fillId="0" borderId="0" xfId="0" applyNumberFormat="1" applyFont="1" applyAlignment="1" applyProtection="1">
      <alignment horizontal="right" vertical="top"/>
      <protection/>
    </xf>
    <xf numFmtId="174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17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76" fontId="23" fillId="0" borderId="0" xfId="0" applyNumberFormat="1" applyFont="1" applyAlignment="1">
      <alignment horizontal="right"/>
    </xf>
    <xf numFmtId="174" fontId="23" fillId="0" borderId="0" xfId="0" applyNumberFormat="1" applyFont="1" applyAlignment="1">
      <alignment horizontal="right"/>
    </xf>
    <xf numFmtId="17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76" fontId="24" fillId="0" borderId="0" xfId="0" applyNumberFormat="1" applyFont="1" applyAlignment="1">
      <alignment horizontal="right"/>
    </xf>
    <xf numFmtId="174" fontId="24" fillId="0" borderId="0" xfId="0" applyNumberFormat="1" applyFont="1" applyAlignment="1">
      <alignment horizontal="right"/>
    </xf>
    <xf numFmtId="173" fontId="3" fillId="0" borderId="62" xfId="0" applyNumberFormat="1" applyFont="1" applyBorder="1" applyAlignment="1">
      <alignment horizontal="right"/>
    </xf>
    <xf numFmtId="0" fontId="3" fillId="0" borderId="62" xfId="0" applyFont="1" applyBorder="1" applyAlignment="1">
      <alignment horizontal="left" wrapText="1"/>
    </xf>
    <xf numFmtId="176" fontId="3" fillId="0" borderId="62" xfId="0" applyNumberFormat="1" applyFont="1" applyBorder="1" applyAlignment="1">
      <alignment horizontal="right"/>
    </xf>
    <xf numFmtId="174" fontId="3" fillId="0" borderId="62" xfId="0" applyNumberFormat="1" applyFont="1" applyBorder="1" applyAlignment="1">
      <alignment horizontal="right"/>
    </xf>
    <xf numFmtId="173" fontId="25" fillId="0" borderId="62" xfId="0" applyNumberFormat="1" applyFont="1" applyBorder="1" applyAlignment="1">
      <alignment horizontal="right"/>
    </xf>
    <xf numFmtId="0" fontId="25" fillId="0" borderId="62" xfId="0" applyFont="1" applyBorder="1" applyAlignment="1">
      <alignment horizontal="left" wrapText="1"/>
    </xf>
    <xf numFmtId="176" fontId="25" fillId="0" borderId="62" xfId="0" applyNumberFormat="1" applyFont="1" applyBorder="1" applyAlignment="1">
      <alignment horizontal="right"/>
    </xf>
    <xf numFmtId="174" fontId="25" fillId="0" borderId="62" xfId="0" applyNumberFormat="1" applyFont="1" applyBorder="1" applyAlignment="1">
      <alignment horizontal="right"/>
    </xf>
    <xf numFmtId="17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76" fontId="26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POL.XLS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zoomScalePageLayoutView="0" workbookViewId="0" topLeftCell="A2">
      <selection activeCell="O37" sqref="O37"/>
    </sheetView>
  </sheetViews>
  <sheetFormatPr defaultColWidth="9.140625" defaultRowHeight="12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2.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34" t="s">
        <v>207</v>
      </c>
      <c r="F5" s="235"/>
      <c r="G5" s="235"/>
      <c r="H5" s="235"/>
      <c r="I5" s="235"/>
      <c r="J5" s="23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6.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237" t="s">
        <v>237</v>
      </c>
      <c r="F7" s="238"/>
      <c r="G7" s="238"/>
      <c r="H7" s="238"/>
      <c r="I7" s="238"/>
      <c r="J7" s="239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6.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240"/>
      <c r="F9" s="241"/>
      <c r="G9" s="241"/>
      <c r="H9" s="241"/>
      <c r="I9" s="241"/>
      <c r="J9" s="242"/>
      <c r="K9" s="14"/>
      <c r="L9" s="14"/>
      <c r="M9" s="14"/>
      <c r="N9" s="14"/>
      <c r="O9" s="14" t="s">
        <v>10</v>
      </c>
      <c r="P9" s="243" t="s">
        <v>208</v>
      </c>
      <c r="Q9" s="244"/>
      <c r="R9" s="245"/>
      <c r="S9" s="18"/>
    </row>
    <row r="10" spans="1:19" ht="16.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6.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6.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6.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6.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6.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6.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6.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6.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6.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6.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6.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6.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6.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6.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6.5" customHeight="1">
      <c r="A26" s="13"/>
      <c r="B26" s="14" t="s">
        <v>16</v>
      </c>
      <c r="C26" s="14"/>
      <c r="D26" s="14"/>
      <c r="E26" s="15" t="s">
        <v>209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6.5" customHeight="1">
      <c r="A27" s="13"/>
      <c r="B27" s="14" t="s">
        <v>17</v>
      </c>
      <c r="C27" s="14"/>
      <c r="D27" s="14"/>
      <c r="E27" s="24" t="s">
        <v>206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6.5" customHeight="1">
      <c r="A28" s="13"/>
      <c r="B28" s="14" t="s">
        <v>18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6.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6.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6.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167" t="s">
        <v>389</v>
      </c>
      <c r="P31" s="22"/>
      <c r="Q31" s="22"/>
      <c r="R31" s="39"/>
      <c r="S31" s="18"/>
    </row>
    <row r="32" spans="1:19" ht="7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19.5" customHeight="1">
      <c r="A33" s="43"/>
      <c r="B33" s="44"/>
      <c r="C33" s="44"/>
      <c r="D33" s="44"/>
      <c r="E33" s="45" t="s">
        <v>22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19.5" customHeight="1">
      <c r="A34" s="47" t="s">
        <v>23</v>
      </c>
      <c r="B34" s="48"/>
      <c r="C34" s="48"/>
      <c r="D34" s="49"/>
      <c r="E34" s="50" t="s">
        <v>24</v>
      </c>
      <c r="F34" s="49"/>
      <c r="G34" s="50" t="s">
        <v>25</v>
      </c>
      <c r="H34" s="48"/>
      <c r="I34" s="49"/>
      <c r="J34" s="50" t="s">
        <v>26</v>
      </c>
      <c r="K34" s="48"/>
      <c r="L34" s="50" t="s">
        <v>27</v>
      </c>
      <c r="M34" s="48"/>
      <c r="N34" s="48"/>
      <c r="O34" s="49"/>
      <c r="P34" s="50" t="s">
        <v>28</v>
      </c>
      <c r="Q34" s="48"/>
      <c r="R34" s="48"/>
      <c r="S34" s="51"/>
    </row>
    <row r="35" spans="1:19" ht="19.5" customHeight="1">
      <c r="A35" s="52"/>
      <c r="B35" s="53"/>
      <c r="C35" s="53"/>
      <c r="D35" s="54"/>
      <c r="E35" s="55"/>
      <c r="F35" s="56"/>
      <c r="G35" s="57"/>
      <c r="H35" s="53"/>
      <c r="I35" s="54"/>
      <c r="J35" s="55"/>
      <c r="K35" s="58"/>
      <c r="L35" s="57"/>
      <c r="M35" s="53"/>
      <c r="N35" s="53"/>
      <c r="O35" s="54"/>
      <c r="P35" s="57"/>
      <c r="Q35" s="53"/>
      <c r="R35" s="59"/>
      <c r="S35" s="60"/>
    </row>
    <row r="36" spans="1:19" ht="19.5" customHeight="1">
      <c r="A36" s="43"/>
      <c r="B36" s="44"/>
      <c r="C36" s="44"/>
      <c r="D36" s="44"/>
      <c r="E36" s="45" t="s">
        <v>29</v>
      </c>
      <c r="F36" s="44"/>
      <c r="G36" s="44"/>
      <c r="H36" s="44"/>
      <c r="I36" s="44"/>
      <c r="J36" s="61" t="s">
        <v>30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19.5" customHeight="1">
      <c r="A37" s="62" t="s">
        <v>31</v>
      </c>
      <c r="B37" s="63"/>
      <c r="C37" s="64" t="s">
        <v>32</v>
      </c>
      <c r="D37" s="65"/>
      <c r="E37" s="65"/>
      <c r="F37" s="66"/>
      <c r="G37" s="62" t="s">
        <v>33</v>
      </c>
      <c r="H37" s="67"/>
      <c r="I37" s="64" t="s">
        <v>34</v>
      </c>
      <c r="J37" s="65"/>
      <c r="K37" s="65"/>
      <c r="L37" s="62" t="s">
        <v>35</v>
      </c>
      <c r="M37" s="67"/>
      <c r="N37" s="64" t="s">
        <v>36</v>
      </c>
      <c r="O37" s="65"/>
      <c r="P37" s="65"/>
      <c r="Q37" s="65"/>
      <c r="R37" s="65"/>
      <c r="S37" s="66"/>
    </row>
    <row r="38" spans="1:19" ht="19.5" customHeight="1">
      <c r="A38" s="68">
        <v>1</v>
      </c>
      <c r="B38" s="69" t="s">
        <v>37</v>
      </c>
      <c r="C38" s="17"/>
      <c r="D38" s="70" t="s">
        <v>38</v>
      </c>
      <c r="E38" s="71"/>
      <c r="F38" s="72"/>
      <c r="G38" s="68">
        <v>8</v>
      </c>
      <c r="H38" s="73" t="s">
        <v>39</v>
      </c>
      <c r="I38" s="31"/>
      <c r="J38" s="74"/>
      <c r="K38" s="75"/>
      <c r="L38" s="68">
        <v>13</v>
      </c>
      <c r="M38" s="29" t="s">
        <v>40</v>
      </c>
      <c r="N38" s="37"/>
      <c r="O38" s="37"/>
      <c r="P38" s="76">
        <f>M48</f>
        <v>20</v>
      </c>
      <c r="Q38" s="77" t="s">
        <v>41</v>
      </c>
      <c r="R38" s="71"/>
      <c r="S38" s="72"/>
    </row>
    <row r="39" spans="1:19" ht="19.5" customHeight="1">
      <c r="A39" s="68">
        <v>2</v>
      </c>
      <c r="B39" s="78"/>
      <c r="C39" s="34"/>
      <c r="D39" s="70" t="s">
        <v>42</v>
      </c>
      <c r="E39" s="71"/>
      <c r="F39" s="72"/>
      <c r="G39" s="68">
        <v>9</v>
      </c>
      <c r="H39" s="14" t="s">
        <v>43</v>
      </c>
      <c r="I39" s="70"/>
      <c r="J39" s="74"/>
      <c r="K39" s="75"/>
      <c r="L39" s="68">
        <v>14</v>
      </c>
      <c r="M39" s="29" t="s">
        <v>44</v>
      </c>
      <c r="N39" s="37"/>
      <c r="O39" s="37"/>
      <c r="P39" s="76">
        <f>M48</f>
        <v>20</v>
      </c>
      <c r="Q39" s="77" t="s">
        <v>41</v>
      </c>
      <c r="R39" s="71"/>
      <c r="S39" s="72"/>
    </row>
    <row r="40" spans="1:19" ht="19.5" customHeight="1">
      <c r="A40" s="68">
        <v>3</v>
      </c>
      <c r="B40" s="69" t="s">
        <v>45</v>
      </c>
      <c r="C40" s="17"/>
      <c r="D40" s="70" t="s">
        <v>38</v>
      </c>
      <c r="E40" s="71"/>
      <c r="F40" s="72"/>
      <c r="G40" s="68">
        <v>10</v>
      </c>
      <c r="H40" s="73" t="s">
        <v>46</v>
      </c>
      <c r="I40" s="31"/>
      <c r="J40" s="74"/>
      <c r="K40" s="75"/>
      <c r="L40" s="68">
        <v>15</v>
      </c>
      <c r="M40" s="29" t="s">
        <v>47</v>
      </c>
      <c r="N40" s="37"/>
      <c r="O40" s="37"/>
      <c r="P40" s="76">
        <f>M48</f>
        <v>20</v>
      </c>
      <c r="Q40" s="77" t="s">
        <v>41</v>
      </c>
      <c r="R40" s="71"/>
      <c r="S40" s="72"/>
    </row>
    <row r="41" spans="1:19" ht="19.5" customHeight="1">
      <c r="A41" s="68">
        <v>4</v>
      </c>
      <c r="B41" s="78"/>
      <c r="C41" s="34"/>
      <c r="D41" s="70" t="s">
        <v>42</v>
      </c>
      <c r="E41" s="71"/>
      <c r="F41" s="72"/>
      <c r="G41" s="68">
        <v>11</v>
      </c>
      <c r="H41" s="73"/>
      <c r="I41" s="31"/>
      <c r="J41" s="74"/>
      <c r="K41" s="75"/>
      <c r="L41" s="68">
        <v>16</v>
      </c>
      <c r="M41" s="29" t="s">
        <v>48</v>
      </c>
      <c r="N41" s="37"/>
      <c r="O41" s="37"/>
      <c r="P41" s="76">
        <f>M48</f>
        <v>20</v>
      </c>
      <c r="Q41" s="77" t="s">
        <v>41</v>
      </c>
      <c r="R41" s="71"/>
      <c r="S41" s="72"/>
    </row>
    <row r="42" spans="1:19" ht="19.5" customHeight="1">
      <c r="A42" s="68">
        <v>5</v>
      </c>
      <c r="B42" s="69" t="s">
        <v>49</v>
      </c>
      <c r="C42" s="17"/>
      <c r="D42" s="70" t="s">
        <v>38</v>
      </c>
      <c r="E42" s="71"/>
      <c r="F42" s="72"/>
      <c r="G42" s="79"/>
      <c r="H42" s="37"/>
      <c r="I42" s="31"/>
      <c r="J42" s="80"/>
      <c r="K42" s="75"/>
      <c r="L42" s="68">
        <v>17</v>
      </c>
      <c r="M42" s="29" t="s">
        <v>50</v>
      </c>
      <c r="N42" s="37"/>
      <c r="O42" s="37"/>
      <c r="P42" s="76">
        <f>M48</f>
        <v>20</v>
      </c>
      <c r="Q42" s="77" t="s">
        <v>41</v>
      </c>
      <c r="R42" s="71"/>
      <c r="S42" s="72"/>
    </row>
    <row r="43" spans="1:19" ht="19.5" customHeight="1">
      <c r="A43" s="68">
        <v>6</v>
      </c>
      <c r="B43" s="78"/>
      <c r="C43" s="34"/>
      <c r="D43" s="70" t="s">
        <v>42</v>
      </c>
      <c r="E43" s="71"/>
      <c r="F43" s="72"/>
      <c r="G43" s="79"/>
      <c r="H43" s="37"/>
      <c r="I43" s="31"/>
      <c r="J43" s="80"/>
      <c r="K43" s="75"/>
      <c r="L43" s="68">
        <v>18</v>
      </c>
      <c r="M43" s="73" t="s">
        <v>51</v>
      </c>
      <c r="N43" s="37"/>
      <c r="O43" s="37"/>
      <c r="P43" s="37"/>
      <c r="Q43" s="37"/>
      <c r="R43" s="71"/>
      <c r="S43" s="72"/>
    </row>
    <row r="44" spans="1:19" ht="19.5" customHeight="1">
      <c r="A44" s="68">
        <v>7</v>
      </c>
      <c r="B44" s="81" t="s">
        <v>52</v>
      </c>
      <c r="C44" s="37"/>
      <c r="D44" s="31"/>
      <c r="E44" s="82"/>
      <c r="F44" s="46"/>
      <c r="G44" s="68">
        <v>12</v>
      </c>
      <c r="H44" s="81" t="s">
        <v>53</v>
      </c>
      <c r="I44" s="31"/>
      <c r="J44" s="83"/>
      <c r="K44" s="84"/>
      <c r="L44" s="68">
        <v>19</v>
      </c>
      <c r="M44" s="81" t="s">
        <v>54</v>
      </c>
      <c r="N44" s="37"/>
      <c r="O44" s="37"/>
      <c r="P44" s="37"/>
      <c r="Q44" s="72"/>
      <c r="R44" s="82"/>
      <c r="S44" s="46"/>
    </row>
    <row r="45" spans="1:19" ht="19.5" customHeight="1">
      <c r="A45" s="85">
        <v>20</v>
      </c>
      <c r="B45" s="86" t="s">
        <v>55</v>
      </c>
      <c r="C45" s="87"/>
      <c r="D45" s="88"/>
      <c r="E45" s="89"/>
      <c r="F45" s="42"/>
      <c r="G45" s="85">
        <v>21</v>
      </c>
      <c r="H45" s="86" t="s">
        <v>56</v>
      </c>
      <c r="I45" s="88"/>
      <c r="J45" s="90"/>
      <c r="K45" s="91">
        <f>M48</f>
        <v>20</v>
      </c>
      <c r="L45" s="85">
        <v>22</v>
      </c>
      <c r="M45" s="86" t="s">
        <v>57</v>
      </c>
      <c r="N45" s="87"/>
      <c r="O45" s="41"/>
      <c r="P45" s="41"/>
      <c r="Q45" s="41"/>
      <c r="R45" s="89"/>
      <c r="S45" s="42"/>
    </row>
    <row r="46" spans="1:19" ht="19.5" customHeight="1">
      <c r="A46" s="92" t="s">
        <v>17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58</v>
      </c>
      <c r="M46" s="49"/>
      <c r="N46" s="64" t="s">
        <v>59</v>
      </c>
      <c r="O46" s="48"/>
      <c r="P46" s="48"/>
      <c r="Q46" s="48"/>
      <c r="R46" s="48"/>
      <c r="S46" s="51"/>
    </row>
    <row r="47" spans="1:19" ht="19.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60</v>
      </c>
      <c r="N47" s="37"/>
      <c r="O47" s="37"/>
      <c r="P47" s="37"/>
      <c r="Q47" s="72"/>
      <c r="R47" s="82"/>
      <c r="S47" s="96">
        <f>E44+J44+R44+E45+J45+R45</f>
        <v>0</v>
      </c>
    </row>
    <row r="48" spans="1:19" ht="19.5" customHeight="1">
      <c r="A48" s="97" t="s">
        <v>61</v>
      </c>
      <c r="B48" s="33"/>
      <c r="C48" s="33"/>
      <c r="D48" s="33"/>
      <c r="E48" s="33"/>
      <c r="F48" s="34"/>
      <c r="G48" s="98" t="s">
        <v>62</v>
      </c>
      <c r="H48" s="33"/>
      <c r="I48" s="33"/>
      <c r="J48" s="33"/>
      <c r="K48" s="33"/>
      <c r="L48" s="68">
        <v>24</v>
      </c>
      <c r="M48" s="99">
        <v>20</v>
      </c>
      <c r="N48" s="31" t="s">
        <v>41</v>
      </c>
      <c r="O48" s="100">
        <f>R47-O49</f>
        <v>0</v>
      </c>
      <c r="P48" s="33" t="s">
        <v>63</v>
      </c>
      <c r="Q48" s="33"/>
      <c r="R48" s="101">
        <f>ROUND(O48*M48/100,2)</f>
        <v>0</v>
      </c>
      <c r="S48" s="102">
        <f>O48*M48/100</f>
        <v>0</v>
      </c>
    </row>
    <row r="49" spans="1:19" ht="19.5" customHeight="1">
      <c r="A49" s="103" t="s">
        <v>16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8">
        <v>25</v>
      </c>
      <c r="M49" s="99">
        <v>20</v>
      </c>
      <c r="N49" s="31" t="s">
        <v>41</v>
      </c>
      <c r="O49" s="100"/>
      <c r="P49" s="37" t="s">
        <v>63</v>
      </c>
      <c r="Q49" s="37"/>
      <c r="R49" s="71"/>
      <c r="S49" s="105">
        <f>O49*M49/100</f>
        <v>0</v>
      </c>
    </row>
    <row r="50" spans="1:19" ht="19.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64</v>
      </c>
      <c r="N50" s="87"/>
      <c r="O50" s="87"/>
      <c r="P50" s="87"/>
      <c r="Q50" s="41"/>
      <c r="R50" s="107">
        <f>R47+R48+R49</f>
        <v>0</v>
      </c>
      <c r="S50" s="108"/>
    </row>
    <row r="51" spans="1:19" ht="19.5" customHeight="1">
      <c r="A51" s="97" t="s">
        <v>65</v>
      </c>
      <c r="B51" s="33"/>
      <c r="C51" s="33"/>
      <c r="D51" s="33"/>
      <c r="E51" s="33"/>
      <c r="F51" s="34"/>
      <c r="G51" s="98" t="s">
        <v>62</v>
      </c>
      <c r="H51" s="33"/>
      <c r="I51" s="33"/>
      <c r="J51" s="33"/>
      <c r="K51" s="33"/>
      <c r="L51" s="62" t="s">
        <v>66</v>
      </c>
      <c r="M51" s="49"/>
      <c r="N51" s="64" t="s">
        <v>67</v>
      </c>
      <c r="O51" s="48"/>
      <c r="P51" s="48"/>
      <c r="Q51" s="48"/>
      <c r="R51" s="109"/>
      <c r="S51" s="51"/>
    </row>
    <row r="52" spans="1:21" ht="19.5" customHeight="1">
      <c r="A52" s="103" t="s">
        <v>18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8">
        <v>27</v>
      </c>
      <c r="M52" s="73" t="s">
        <v>68</v>
      </c>
      <c r="N52" s="37"/>
      <c r="O52" s="37"/>
      <c r="P52" s="37"/>
      <c r="Q52" s="31"/>
      <c r="R52" s="71"/>
      <c r="S52" s="72"/>
      <c r="U52" s="199"/>
    </row>
    <row r="53" spans="1:19" ht="19.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69</v>
      </c>
      <c r="N53" s="37"/>
      <c r="O53" s="37"/>
      <c r="P53" s="37"/>
      <c r="Q53" s="31"/>
      <c r="R53" s="71"/>
      <c r="S53" s="72"/>
    </row>
    <row r="54" spans="1:19" ht="19.5" customHeight="1">
      <c r="A54" s="110" t="s">
        <v>61</v>
      </c>
      <c r="B54" s="41"/>
      <c r="C54" s="41"/>
      <c r="D54" s="41"/>
      <c r="E54" s="41"/>
      <c r="F54" s="111"/>
      <c r="G54" s="112" t="s">
        <v>62</v>
      </c>
      <c r="H54" s="41"/>
      <c r="I54" s="41"/>
      <c r="J54" s="41"/>
      <c r="K54" s="41"/>
      <c r="L54" s="85">
        <v>29</v>
      </c>
      <c r="M54" s="86" t="s">
        <v>70</v>
      </c>
      <c r="N54" s="87"/>
      <c r="O54" s="87"/>
      <c r="P54" s="87"/>
      <c r="Q54" s="88"/>
      <c r="R54" s="55"/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4" sqref="C14:C33"/>
    </sheetView>
  </sheetViews>
  <sheetFormatPr defaultColWidth="9.140625" defaultRowHeight="12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71</v>
      </c>
      <c r="B1" s="115"/>
      <c r="C1" s="115"/>
      <c r="D1" s="115"/>
      <c r="E1" s="115"/>
    </row>
    <row r="2" spans="1:5" ht="12" customHeight="1">
      <c r="A2" s="116" t="s">
        <v>72</v>
      </c>
      <c r="B2" s="117" t="str">
        <f>'Krycí list'!E5</f>
        <v>Dedinské kultúrno-turistické centrum v Lule</v>
      </c>
      <c r="C2" s="118"/>
      <c r="D2" s="118"/>
      <c r="E2" s="118"/>
    </row>
    <row r="3" spans="1:5" ht="12" customHeight="1">
      <c r="A3" s="116" t="s">
        <v>73</v>
      </c>
      <c r="B3" s="117"/>
      <c r="C3" s="119"/>
      <c r="D3" s="117"/>
      <c r="E3" s="120"/>
    </row>
    <row r="4" spans="1:5" ht="12" customHeight="1">
      <c r="A4" s="116" t="s">
        <v>74</v>
      </c>
      <c r="B4" s="117">
        <f>'Krycí list'!E9</f>
        <v>0</v>
      </c>
      <c r="C4" s="119"/>
      <c r="D4" s="117"/>
      <c r="E4" s="120"/>
    </row>
    <row r="5" spans="1:5" ht="12" customHeight="1">
      <c r="A5" s="117" t="s">
        <v>75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76</v>
      </c>
      <c r="B7" s="117" t="str">
        <f>'Krycí list'!E26</f>
        <v>Obec Lula</v>
      </c>
      <c r="C7" s="119"/>
      <c r="D7" s="117"/>
      <c r="E7" s="120"/>
    </row>
    <row r="8" spans="1:5" ht="12" customHeight="1">
      <c r="A8" s="117" t="s">
        <v>77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78</v>
      </c>
      <c r="B9" s="117"/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79</v>
      </c>
      <c r="B11" s="122" t="s">
        <v>80</v>
      </c>
      <c r="C11" s="123" t="s">
        <v>81</v>
      </c>
      <c r="D11" s="124" t="s">
        <v>82</v>
      </c>
      <c r="E11" s="123" t="s">
        <v>83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14.25" customHeight="1">
      <c r="A13" s="129"/>
      <c r="B13" s="129"/>
      <c r="C13" s="129"/>
      <c r="D13" s="129"/>
      <c r="E13" s="129"/>
    </row>
    <row r="14" spans="1:5" s="130" customFormat="1" ht="11.25" customHeight="1">
      <c r="A14" s="131" t="str">
        <f>'stavebna časť'!D14</f>
        <v>HSV</v>
      </c>
      <c r="B14" s="132" t="str">
        <f>'stavebna časť'!E14</f>
        <v>Práce a dodávky HSV</v>
      </c>
      <c r="C14" s="133"/>
      <c r="D14" s="134" t="e">
        <f>'stavebna časť'!K14</f>
        <v>#REF!</v>
      </c>
      <c r="E14" s="134" t="e">
        <f>'stavebna časť'!M14</f>
        <v>#REF!</v>
      </c>
    </row>
    <row r="15" spans="1:5" s="130" customFormat="1" ht="11.25" customHeight="1">
      <c r="A15" s="135" t="str">
        <f>'stavebna časť'!D15</f>
        <v>1</v>
      </c>
      <c r="B15" s="136" t="str">
        <f>'stavebna časť'!E15</f>
        <v>Zemné práce</v>
      </c>
      <c r="C15" s="137"/>
      <c r="D15" s="138">
        <f>'stavebna časť'!K15</f>
        <v>0</v>
      </c>
      <c r="E15" s="138">
        <f>'stavebna časť'!M15</f>
        <v>0</v>
      </c>
    </row>
    <row r="16" spans="1:5" s="130" customFormat="1" ht="11.25" customHeight="1">
      <c r="A16" s="135" t="str">
        <f>'stavebna časť'!D20</f>
        <v>4</v>
      </c>
      <c r="B16" s="136" t="str">
        <f>'stavebna časť'!E20</f>
        <v>Vodorovné konštrukcie</v>
      </c>
      <c r="C16" s="137"/>
      <c r="D16" s="138">
        <f>'stavebna časť'!K20</f>
        <v>0.26586</v>
      </c>
      <c r="E16" s="138">
        <f>'stavebna časť'!M20</f>
        <v>0</v>
      </c>
    </row>
    <row r="17" spans="1:5" s="130" customFormat="1" ht="11.25" customHeight="1">
      <c r="A17" s="135" t="str">
        <f>'stavebna časť'!D25</f>
        <v>5</v>
      </c>
      <c r="B17" s="136" t="str">
        <f>'stavebna časť'!E25</f>
        <v>Komunikácie</v>
      </c>
      <c r="C17" s="137"/>
      <c r="D17" s="138">
        <f>'stavebna časť'!K25</f>
        <v>0</v>
      </c>
      <c r="E17" s="138">
        <f>'stavebna časť'!M25</f>
        <v>0</v>
      </c>
    </row>
    <row r="18" spans="1:5" s="130" customFormat="1" ht="11.25" customHeight="1">
      <c r="A18" s="135" t="str">
        <f>'stavebna časť'!D29</f>
        <v>6</v>
      </c>
      <c r="B18" s="136" t="str">
        <f>'stavebna časť'!E29</f>
        <v>Úpravy povrchov, podlahy, osadenie</v>
      </c>
      <c r="C18" s="137"/>
      <c r="D18" s="138">
        <f>'stavebna časť'!K29</f>
        <v>1.76016315</v>
      </c>
      <c r="E18" s="138">
        <f>'stavebna časť'!M29</f>
        <v>0</v>
      </c>
    </row>
    <row r="19" spans="1:5" s="130" customFormat="1" ht="11.25" customHeight="1">
      <c r="A19" s="135" t="str">
        <f>'stavebna časť'!D39</f>
        <v>9</v>
      </c>
      <c r="B19" s="136" t="str">
        <f>'stavebna časť'!E39</f>
        <v>Ostatné konštrukcie a práce-búranie</v>
      </c>
      <c r="C19" s="137"/>
      <c r="D19" s="138">
        <f>'stavebna časť'!K39</f>
        <v>6.039529835</v>
      </c>
      <c r="E19" s="138">
        <f>'stavebna časť'!M39</f>
        <v>17.463900000000002</v>
      </c>
    </row>
    <row r="20" spans="1:5" s="130" customFormat="1" ht="11.25" customHeight="1">
      <c r="A20" s="135" t="str">
        <f>'stavebna časť'!D54</f>
        <v>99</v>
      </c>
      <c r="B20" s="136" t="str">
        <f>'stavebna časť'!E54</f>
        <v>Presun hmôt HSV</v>
      </c>
      <c r="C20" s="137"/>
      <c r="D20" s="138">
        <f>'stavebna časť'!K54</f>
        <v>0</v>
      </c>
      <c r="E20" s="138">
        <f>'stavebna časť'!M54</f>
        <v>0</v>
      </c>
    </row>
    <row r="21" spans="1:5" s="130" customFormat="1" ht="11.25" customHeight="1">
      <c r="A21" s="131" t="str">
        <f>'stavebna časť'!D56</f>
        <v>PSV</v>
      </c>
      <c r="B21" s="132" t="str">
        <f>'stavebna časť'!E56</f>
        <v>Práce a dodávky PSV</v>
      </c>
      <c r="C21" s="133"/>
      <c r="D21" s="134" t="e">
        <f>'stavebna časť'!K56</f>
        <v>#REF!</v>
      </c>
      <c r="E21" s="134" t="e">
        <f>'stavebna časť'!M56</f>
        <v>#REF!</v>
      </c>
    </row>
    <row r="22" spans="1:5" s="130" customFormat="1" ht="11.25" customHeight="1">
      <c r="A22" s="135" t="str">
        <f>'stavebna časť'!D57</f>
        <v>713</v>
      </c>
      <c r="B22" s="136" t="str">
        <f>'stavebna časť'!E57</f>
        <v>Izolácie tepelné</v>
      </c>
      <c r="C22" s="137"/>
      <c r="D22" s="138">
        <f>'stavebna časť'!K57</f>
        <v>0</v>
      </c>
      <c r="E22" s="138">
        <f>'stavebna časť'!M57</f>
        <v>0</v>
      </c>
    </row>
    <row r="23" spans="1:5" s="130" customFormat="1" ht="11.25" customHeight="1">
      <c r="A23" s="135" t="str">
        <f>'stavebna časť'!D60</f>
        <v>763</v>
      </c>
      <c r="B23" s="136" t="str">
        <f>'stavebna časť'!E60</f>
        <v>Konštrukcie - drevostavby</v>
      </c>
      <c r="C23" s="137"/>
      <c r="D23" s="138">
        <f>'stavebna časť'!K60</f>
        <v>0.095684</v>
      </c>
      <c r="E23" s="138">
        <f>'stavebna časť'!M60</f>
        <v>0</v>
      </c>
    </row>
    <row r="24" spans="1:5" s="130" customFormat="1" ht="11.25" customHeight="1">
      <c r="A24" s="135" t="str">
        <f>'stavebna časť'!D62</f>
        <v>766</v>
      </c>
      <c r="B24" s="136" t="str">
        <f>'stavebna časť'!E62</f>
        <v>Konštrukcie stolárske</v>
      </c>
      <c r="C24" s="137"/>
      <c r="D24" s="138">
        <f>'stavebna časť'!K62</f>
        <v>0</v>
      </c>
      <c r="E24" s="138">
        <f>'stavebna časť'!M62</f>
        <v>0</v>
      </c>
    </row>
    <row r="25" spans="1:5" s="130" customFormat="1" ht="11.25" customHeight="1">
      <c r="A25" s="135" t="str">
        <f>'stavebna časť'!D64</f>
        <v>767</v>
      </c>
      <c r="B25" s="136" t="str">
        <f>'stavebna časť'!E64</f>
        <v>Konštrukcie doplnkové kovové</v>
      </c>
      <c r="C25" s="137"/>
      <c r="D25" s="138">
        <f>'stavebna časť'!K64</f>
        <v>0</v>
      </c>
      <c r="E25" s="138">
        <f>'stavebna časť'!M64</f>
        <v>0</v>
      </c>
    </row>
    <row r="26" spans="1:5" s="130" customFormat="1" ht="11.25" customHeight="1">
      <c r="A26" s="135" t="str">
        <f>'stavebna časť'!D69</f>
        <v>771</v>
      </c>
      <c r="B26" s="136" t="str">
        <f>'stavebna časť'!E69</f>
        <v>Podlahy z dlaždíc</v>
      </c>
      <c r="C26" s="137"/>
      <c r="D26" s="138">
        <f>'stavebna časť'!K69</f>
        <v>1.295838</v>
      </c>
      <c r="E26" s="138">
        <f>'stavebna časť'!M69</f>
        <v>0</v>
      </c>
    </row>
    <row r="27" spans="1:5" s="130" customFormat="1" ht="11.25" customHeight="1">
      <c r="A27" s="135" t="str">
        <f>'stavebna časť'!D73</f>
        <v>781</v>
      </c>
      <c r="B27" s="136" t="str">
        <f>'stavebna časť'!E73</f>
        <v>Dokončovacie práce a obklady</v>
      </c>
      <c r="C27" s="137"/>
      <c r="D27" s="138">
        <f>'stavebna časť'!K73</f>
        <v>0.9324000000000001</v>
      </c>
      <c r="E27" s="138">
        <f>'stavebna časť'!M73</f>
        <v>0</v>
      </c>
    </row>
    <row r="28" spans="1:7" s="130" customFormat="1" ht="11.25" customHeight="1">
      <c r="A28" s="135" t="str">
        <f>'stavebna časť'!D76</f>
        <v>784</v>
      </c>
      <c r="B28" s="136" t="str">
        <f>'stavebna časť'!E76</f>
        <v>Dokončovacie práce - maľby</v>
      </c>
      <c r="C28" s="137"/>
      <c r="D28" s="138">
        <f>'stavebna časť'!K76</f>
        <v>0.040329300000000005</v>
      </c>
      <c r="E28" s="138">
        <f>'stavebna časť'!M76</f>
        <v>0</v>
      </c>
      <c r="G28" s="168"/>
    </row>
    <row r="29" spans="1:7" s="130" customFormat="1" ht="11.25" customHeight="1">
      <c r="A29" s="135" t="s">
        <v>387</v>
      </c>
      <c r="B29" s="136" t="s">
        <v>388</v>
      </c>
      <c r="C29" s="137"/>
      <c r="D29" s="138"/>
      <c r="E29" s="138"/>
      <c r="G29" s="168"/>
    </row>
    <row r="30" spans="2:5" s="139" customFormat="1" ht="11.25" customHeight="1">
      <c r="B30" s="140" t="s">
        <v>84</v>
      </c>
      <c r="C30" s="141"/>
      <c r="D30" s="142" t="e">
        <f>'stavebna časť'!K78</f>
        <v>#REF!</v>
      </c>
      <c r="E30" s="142" t="e">
        <f>'stavebna časť'!M78</f>
        <v>#REF!</v>
      </c>
    </row>
    <row r="31" spans="1:3" ht="12" customHeight="1">
      <c r="A31" s="164"/>
      <c r="B31" s="162" t="s">
        <v>203</v>
      </c>
      <c r="C31" s="163"/>
    </row>
    <row r="33" spans="2:3" ht="12" customHeight="1">
      <c r="B33" s="165" t="s">
        <v>204</v>
      </c>
      <c r="C33" s="166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18" sqref="F18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7109375" style="2" hidden="1" customWidth="1"/>
    <col min="15" max="15" width="7.140625" style="2" hidden="1" customWidth="1"/>
    <col min="16" max="18" width="9.140625" style="2" hidden="1" customWidth="1"/>
    <col min="19" max="19" width="0" style="2" hidden="1" customWidth="1"/>
    <col min="20" max="16384" width="9.140625" style="2" customWidth="1"/>
  </cols>
  <sheetData>
    <row r="1" spans="1:19" ht="18" customHeight="1">
      <c r="A1" s="114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44"/>
      <c r="P1" s="143"/>
      <c r="Q1" s="143"/>
      <c r="R1" s="143"/>
      <c r="S1" s="143"/>
    </row>
    <row r="2" spans="1:19" ht="10.5" customHeight="1">
      <c r="A2" s="116" t="s">
        <v>72</v>
      </c>
      <c r="B2" s="117"/>
      <c r="C2" s="117" t="str">
        <f>'Krycí list'!E5</f>
        <v>Dedinské kultúrno-turistické centrum v Lule</v>
      </c>
      <c r="D2" s="117"/>
      <c r="E2" s="117"/>
      <c r="F2" s="117"/>
      <c r="G2" s="117"/>
      <c r="H2" s="117"/>
      <c r="I2" s="117"/>
      <c r="J2" s="117"/>
      <c r="K2" s="117"/>
      <c r="L2" s="143"/>
      <c r="M2" s="143"/>
      <c r="N2" s="144"/>
      <c r="O2" s="144"/>
      <c r="P2" s="143"/>
      <c r="Q2" s="143"/>
      <c r="R2" s="143"/>
      <c r="S2" s="143"/>
    </row>
    <row r="3" spans="1:19" ht="10.5" customHeight="1">
      <c r="A3" s="116" t="s">
        <v>73</v>
      </c>
      <c r="B3" s="117"/>
      <c r="C3" s="117" t="str">
        <f>'Krycí list'!E7</f>
        <v>SO 01 - Stavebná časť</v>
      </c>
      <c r="D3" s="117"/>
      <c r="E3" s="117"/>
      <c r="F3" s="117"/>
      <c r="G3" s="117"/>
      <c r="H3" s="117"/>
      <c r="I3" s="117"/>
      <c r="J3" s="117"/>
      <c r="K3" s="117"/>
      <c r="L3" s="143"/>
      <c r="M3" s="143"/>
      <c r="N3" s="144"/>
      <c r="O3" s="144"/>
      <c r="P3" s="143"/>
      <c r="Q3" s="143"/>
      <c r="R3" s="143"/>
      <c r="S3" s="143"/>
    </row>
    <row r="4" spans="1:19" ht="10.5" customHeight="1">
      <c r="A4" s="116" t="s">
        <v>74</v>
      </c>
      <c r="B4" s="117"/>
      <c r="C4" s="117" t="s">
        <v>205</v>
      </c>
      <c r="D4" s="117"/>
      <c r="E4" s="117"/>
      <c r="F4" s="117"/>
      <c r="G4" s="117"/>
      <c r="H4" s="117"/>
      <c r="I4" s="117"/>
      <c r="J4" s="117"/>
      <c r="K4" s="117"/>
      <c r="L4" s="143"/>
      <c r="M4" s="143"/>
      <c r="N4" s="144"/>
      <c r="O4" s="144"/>
      <c r="P4" s="143"/>
      <c r="Q4" s="143"/>
      <c r="R4" s="143"/>
      <c r="S4" s="143"/>
    </row>
    <row r="5" spans="1:19" ht="10.5" customHeight="1">
      <c r="A5" s="117" t="s">
        <v>86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3"/>
      <c r="M5" s="143"/>
      <c r="N5" s="144"/>
      <c r="O5" s="144"/>
      <c r="P5" s="143"/>
      <c r="Q5" s="143"/>
      <c r="R5" s="143"/>
      <c r="S5" s="143"/>
    </row>
    <row r="6" spans="1:19" ht="4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3"/>
      <c r="M6" s="143"/>
      <c r="N6" s="144"/>
      <c r="O6" s="144"/>
      <c r="P6" s="143"/>
      <c r="Q6" s="143"/>
      <c r="R6" s="143"/>
      <c r="S6" s="143"/>
    </row>
    <row r="7" spans="1:19" ht="10.5" customHeight="1">
      <c r="A7" s="117" t="s">
        <v>76</v>
      </c>
      <c r="B7" s="117"/>
      <c r="C7" s="117" t="str">
        <f>'Krycí list'!E26</f>
        <v>Obec Lula</v>
      </c>
      <c r="D7" s="117"/>
      <c r="E7" s="117"/>
      <c r="F7" s="117"/>
      <c r="G7" s="117"/>
      <c r="H7" s="117"/>
      <c r="I7" s="117"/>
      <c r="J7" s="117"/>
      <c r="K7" s="117"/>
      <c r="L7" s="143"/>
      <c r="M7" s="143"/>
      <c r="N7" s="144"/>
      <c r="O7" s="144"/>
      <c r="P7" s="143"/>
      <c r="Q7" s="143"/>
      <c r="R7" s="143"/>
      <c r="S7" s="143"/>
    </row>
    <row r="8" spans="1:19" ht="10.5" customHeight="1">
      <c r="A8" s="117" t="s">
        <v>77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3"/>
      <c r="M8" s="143"/>
      <c r="N8" s="144"/>
      <c r="O8" s="144"/>
      <c r="P8" s="143"/>
      <c r="Q8" s="143"/>
      <c r="R8" s="143"/>
      <c r="S8" s="143"/>
    </row>
    <row r="9" spans="1:19" ht="10.5" customHeight="1">
      <c r="A9" s="117" t="s">
        <v>78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43"/>
      <c r="M9" s="143"/>
      <c r="N9" s="144"/>
      <c r="O9" s="144"/>
      <c r="P9" s="143"/>
      <c r="Q9" s="143"/>
      <c r="R9" s="143"/>
      <c r="S9" s="143"/>
    </row>
    <row r="10" spans="1:19" ht="6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4"/>
      <c r="P10" s="143"/>
      <c r="Q10" s="143"/>
      <c r="R10" s="143"/>
      <c r="S10" s="143"/>
    </row>
    <row r="11" spans="1:20" ht="21.75" customHeight="1">
      <c r="A11" s="121" t="s">
        <v>87</v>
      </c>
      <c r="B11" s="122" t="s">
        <v>88</v>
      </c>
      <c r="C11" s="122" t="s">
        <v>89</v>
      </c>
      <c r="D11" s="122" t="s">
        <v>90</v>
      </c>
      <c r="E11" s="122" t="s">
        <v>80</v>
      </c>
      <c r="F11" s="122" t="s">
        <v>91</v>
      </c>
      <c r="G11" s="122" t="s">
        <v>92</v>
      </c>
      <c r="H11" s="122" t="s">
        <v>93</v>
      </c>
      <c r="I11" s="122" t="s">
        <v>81</v>
      </c>
      <c r="J11" s="122" t="s">
        <v>94</v>
      </c>
      <c r="K11" s="122" t="s">
        <v>82</v>
      </c>
      <c r="L11" s="122" t="s">
        <v>95</v>
      </c>
      <c r="M11" s="122" t="s">
        <v>96</v>
      </c>
      <c r="N11" s="145" t="s">
        <v>97</v>
      </c>
      <c r="O11" s="145" t="s">
        <v>98</v>
      </c>
      <c r="P11" s="122"/>
      <c r="Q11" s="122"/>
      <c r="R11" s="122"/>
      <c r="S11" s="146" t="s">
        <v>99</v>
      </c>
      <c r="T11" s="147"/>
    </row>
    <row r="12" spans="1:20" ht="10.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48">
        <v>11</v>
      </c>
      <c r="O12" s="148">
        <v>12</v>
      </c>
      <c r="P12" s="126"/>
      <c r="Q12" s="126"/>
      <c r="R12" s="126"/>
      <c r="S12" s="149">
        <v>11</v>
      </c>
      <c r="T12" s="147"/>
    </row>
    <row r="13" spans="1:19" ht="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51"/>
      <c r="O13" s="152"/>
      <c r="P13" s="150"/>
      <c r="Q13" s="150"/>
      <c r="R13" s="150"/>
      <c r="S13" s="150"/>
    </row>
    <row r="14" spans="1:15" s="130" customFormat="1" ht="24.75" customHeight="1">
      <c r="A14" s="169"/>
      <c r="B14" s="170" t="s">
        <v>58</v>
      </c>
      <c r="C14" s="169"/>
      <c r="D14" s="169" t="s">
        <v>37</v>
      </c>
      <c r="E14" s="169" t="s">
        <v>100</v>
      </c>
      <c r="F14" s="169"/>
      <c r="G14" s="169"/>
      <c r="H14" s="169"/>
      <c r="I14" s="171"/>
      <c r="J14" s="153"/>
      <c r="K14" s="154" t="e">
        <f>K15+#REF!+#REF!+K20+K25+K29+K39+K54</f>
        <v>#REF!</v>
      </c>
      <c r="L14" s="153"/>
      <c r="M14" s="154" t="e">
        <f>M15+#REF!+#REF!+M20+M25+M29+M39+M54</f>
        <v>#REF!</v>
      </c>
      <c r="O14" s="132" t="s">
        <v>101</v>
      </c>
    </row>
    <row r="15" spans="1:15" s="130" customFormat="1" ht="24.75" customHeight="1">
      <c r="A15" s="172"/>
      <c r="B15" s="173" t="s">
        <v>58</v>
      </c>
      <c r="C15" s="172"/>
      <c r="D15" s="174" t="s">
        <v>102</v>
      </c>
      <c r="E15" s="174" t="s">
        <v>103</v>
      </c>
      <c r="F15" s="172"/>
      <c r="G15" s="172"/>
      <c r="H15" s="172"/>
      <c r="I15" s="175"/>
      <c r="K15" s="138">
        <f>SUM(K16:K19)</f>
        <v>0</v>
      </c>
      <c r="M15" s="138">
        <f>SUM(M16:M19)</f>
        <v>0</v>
      </c>
      <c r="O15" s="136" t="s">
        <v>102</v>
      </c>
    </row>
    <row r="16" spans="1:15" s="14" customFormat="1" ht="24.75" customHeight="1">
      <c r="A16" s="176" t="s">
        <v>102</v>
      </c>
      <c r="B16" s="176" t="s">
        <v>104</v>
      </c>
      <c r="C16" s="176"/>
      <c r="D16" s="177" t="s">
        <v>105</v>
      </c>
      <c r="E16" s="178" t="s">
        <v>223</v>
      </c>
      <c r="F16" s="176" t="s">
        <v>106</v>
      </c>
      <c r="G16" s="179">
        <f>2+10</f>
        <v>12</v>
      </c>
      <c r="H16" s="180"/>
      <c r="I16" s="180"/>
      <c r="J16" s="156">
        <v>0</v>
      </c>
      <c r="K16" s="155">
        <f>G16*J16</f>
        <v>0</v>
      </c>
      <c r="L16" s="156">
        <v>0</v>
      </c>
      <c r="M16" s="155">
        <f>G16*L16</f>
        <v>0</v>
      </c>
      <c r="N16" s="157">
        <v>4</v>
      </c>
      <c r="O16" s="14" t="s">
        <v>107</v>
      </c>
    </row>
    <row r="17" spans="1:15" s="14" customFormat="1" ht="24.75" customHeight="1">
      <c r="A17" s="176">
        <f>A16+1</f>
        <v>2</v>
      </c>
      <c r="B17" s="176" t="s">
        <v>104</v>
      </c>
      <c r="C17" s="176"/>
      <c r="D17" s="177" t="s">
        <v>108</v>
      </c>
      <c r="E17" s="178" t="s">
        <v>109</v>
      </c>
      <c r="F17" s="176" t="s">
        <v>106</v>
      </c>
      <c r="G17" s="179">
        <v>12</v>
      </c>
      <c r="H17" s="180"/>
      <c r="I17" s="180"/>
      <c r="J17" s="156">
        <v>0</v>
      </c>
      <c r="K17" s="155">
        <f>G17*J17</f>
        <v>0</v>
      </c>
      <c r="L17" s="156">
        <v>0</v>
      </c>
      <c r="M17" s="155">
        <f>G17*L17</f>
        <v>0</v>
      </c>
      <c r="N17" s="157">
        <v>4</v>
      </c>
      <c r="O17" s="14" t="s">
        <v>107</v>
      </c>
    </row>
    <row r="18" spans="1:15" s="14" customFormat="1" ht="24.75" customHeight="1">
      <c r="A18" s="176">
        <f aca="true" t="shared" si="0" ref="A18:A77">A17+1</f>
        <v>3</v>
      </c>
      <c r="B18" s="176" t="s">
        <v>104</v>
      </c>
      <c r="C18" s="176"/>
      <c r="D18" s="177" t="s">
        <v>111</v>
      </c>
      <c r="E18" s="178" t="s">
        <v>112</v>
      </c>
      <c r="F18" s="176" t="s">
        <v>106</v>
      </c>
      <c r="G18" s="179">
        <f>G16</f>
        <v>12</v>
      </c>
      <c r="H18" s="180"/>
      <c r="I18" s="180"/>
      <c r="J18" s="156">
        <v>0</v>
      </c>
      <c r="K18" s="155">
        <f>G18*J18</f>
        <v>0</v>
      </c>
      <c r="L18" s="156">
        <v>0</v>
      </c>
      <c r="M18" s="155">
        <f>G18*L18</f>
        <v>0</v>
      </c>
      <c r="N18" s="157">
        <v>4</v>
      </c>
      <c r="O18" s="14" t="s">
        <v>107</v>
      </c>
    </row>
    <row r="19" spans="1:15" s="14" customFormat="1" ht="24.75" customHeight="1">
      <c r="A19" s="176">
        <f t="shared" si="0"/>
        <v>4</v>
      </c>
      <c r="B19" s="176" t="s">
        <v>104</v>
      </c>
      <c r="C19" s="176"/>
      <c r="D19" s="177" t="s">
        <v>114</v>
      </c>
      <c r="E19" s="178" t="s">
        <v>224</v>
      </c>
      <c r="F19" s="176" t="s">
        <v>106</v>
      </c>
      <c r="G19" s="179">
        <f>G18</f>
        <v>12</v>
      </c>
      <c r="H19" s="180"/>
      <c r="I19" s="180"/>
      <c r="J19" s="156">
        <v>0</v>
      </c>
      <c r="K19" s="155">
        <f>G19*J19</f>
        <v>0</v>
      </c>
      <c r="L19" s="156">
        <v>0</v>
      </c>
      <c r="M19" s="155">
        <f>G19*L19</f>
        <v>0</v>
      </c>
      <c r="N19" s="157">
        <v>4</v>
      </c>
      <c r="O19" s="14" t="s">
        <v>107</v>
      </c>
    </row>
    <row r="20" spans="1:21" s="130" customFormat="1" ht="24.75" customHeight="1">
      <c r="A20" s="176">
        <f t="shared" si="0"/>
        <v>5</v>
      </c>
      <c r="B20" s="173" t="s">
        <v>58</v>
      </c>
      <c r="C20" s="172"/>
      <c r="D20" s="174" t="s">
        <v>110</v>
      </c>
      <c r="E20" s="174" t="s">
        <v>121</v>
      </c>
      <c r="F20" s="172"/>
      <c r="G20" s="172"/>
      <c r="H20" s="172"/>
      <c r="I20" s="175"/>
      <c r="K20" s="138">
        <f>SUM(K21:K24)</f>
        <v>0.26586</v>
      </c>
      <c r="M20" s="138">
        <f>SUM(M21:M24)</f>
        <v>0</v>
      </c>
      <c r="O20" s="136" t="s">
        <v>102</v>
      </c>
      <c r="U20" s="14"/>
    </row>
    <row r="21" spans="1:15" s="14" customFormat="1" ht="24.75" customHeight="1">
      <c r="A21" s="176">
        <f t="shared" si="0"/>
        <v>6</v>
      </c>
      <c r="B21" s="176" t="s">
        <v>104</v>
      </c>
      <c r="C21" s="176"/>
      <c r="D21" s="177" t="s">
        <v>122</v>
      </c>
      <c r="E21" s="178" t="s">
        <v>123</v>
      </c>
      <c r="F21" s="176" t="s">
        <v>120</v>
      </c>
      <c r="G21" s="179">
        <v>4</v>
      </c>
      <c r="H21" s="180"/>
      <c r="I21" s="180"/>
      <c r="J21" s="156">
        <v>0.00598</v>
      </c>
      <c r="K21" s="155">
        <f>G21*J21</f>
        <v>0.02392</v>
      </c>
      <c r="L21" s="156">
        <v>0</v>
      </c>
      <c r="M21" s="155">
        <f>G21*L21</f>
        <v>0</v>
      </c>
      <c r="N21" s="157">
        <v>4</v>
      </c>
      <c r="O21" s="14" t="s">
        <v>107</v>
      </c>
    </row>
    <row r="22" spans="1:15" s="14" customFormat="1" ht="24.75" customHeight="1">
      <c r="A22" s="176">
        <f t="shared" si="0"/>
        <v>7</v>
      </c>
      <c r="B22" s="176" t="s">
        <v>104</v>
      </c>
      <c r="C22" s="176"/>
      <c r="D22" s="177" t="s">
        <v>124</v>
      </c>
      <c r="E22" s="178" t="s">
        <v>125</v>
      </c>
      <c r="F22" s="176" t="s">
        <v>120</v>
      </c>
      <c r="G22" s="179">
        <v>2</v>
      </c>
      <c r="H22" s="180"/>
      <c r="I22" s="180"/>
      <c r="J22" s="156">
        <v>0.00997</v>
      </c>
      <c r="K22" s="155">
        <f>G22*J22</f>
        <v>0.01994</v>
      </c>
      <c r="L22" s="156">
        <v>0</v>
      </c>
      <c r="M22" s="155">
        <f>G22*L22</f>
        <v>0</v>
      </c>
      <c r="N22" s="157">
        <v>4</v>
      </c>
      <c r="O22" s="14" t="s">
        <v>107</v>
      </c>
    </row>
    <row r="23" spans="1:15" s="14" customFormat="1" ht="24.75" customHeight="1">
      <c r="A23" s="176">
        <f t="shared" si="0"/>
        <v>8</v>
      </c>
      <c r="B23" s="186" t="s">
        <v>116</v>
      </c>
      <c r="C23" s="186"/>
      <c r="D23" s="187" t="s">
        <v>126</v>
      </c>
      <c r="E23" s="188" t="s">
        <v>127</v>
      </c>
      <c r="F23" s="186" t="s">
        <v>120</v>
      </c>
      <c r="G23" s="189">
        <v>4</v>
      </c>
      <c r="H23" s="190"/>
      <c r="I23" s="190"/>
      <c r="J23" s="159">
        <v>0.038</v>
      </c>
      <c r="K23" s="158">
        <f>G23*J23</f>
        <v>0.152</v>
      </c>
      <c r="L23" s="159">
        <v>0</v>
      </c>
      <c r="M23" s="158">
        <f>G23*L23</f>
        <v>0</v>
      </c>
      <c r="N23" s="160">
        <v>8</v>
      </c>
      <c r="O23" s="161" t="s">
        <v>107</v>
      </c>
    </row>
    <row r="24" spans="1:15" s="14" customFormat="1" ht="24.75" customHeight="1">
      <c r="A24" s="176">
        <f t="shared" si="0"/>
        <v>9</v>
      </c>
      <c r="B24" s="186" t="s">
        <v>116</v>
      </c>
      <c r="C24" s="186"/>
      <c r="D24" s="187" t="s">
        <v>128</v>
      </c>
      <c r="E24" s="188" t="s">
        <v>129</v>
      </c>
      <c r="F24" s="186" t="s">
        <v>120</v>
      </c>
      <c r="G24" s="189">
        <v>2</v>
      </c>
      <c r="H24" s="190"/>
      <c r="I24" s="190"/>
      <c r="J24" s="159">
        <v>0.035</v>
      </c>
      <c r="K24" s="158">
        <f>G24*J24</f>
        <v>0.07</v>
      </c>
      <c r="L24" s="159">
        <v>0</v>
      </c>
      <c r="M24" s="158">
        <f>G24*L24</f>
        <v>0</v>
      </c>
      <c r="N24" s="160">
        <v>8</v>
      </c>
      <c r="O24" s="161" t="s">
        <v>107</v>
      </c>
    </row>
    <row r="25" spans="1:21" s="130" customFormat="1" ht="24.75" customHeight="1">
      <c r="A25" s="176">
        <f t="shared" si="0"/>
        <v>10</v>
      </c>
      <c r="B25" s="173" t="s">
        <v>58</v>
      </c>
      <c r="C25" s="172"/>
      <c r="D25" s="174" t="s">
        <v>113</v>
      </c>
      <c r="E25" s="174" t="s">
        <v>130</v>
      </c>
      <c r="F25" s="172"/>
      <c r="G25" s="172"/>
      <c r="H25" s="172"/>
      <c r="I25" s="175"/>
      <c r="O25" s="136" t="s">
        <v>102</v>
      </c>
      <c r="U25" s="14"/>
    </row>
    <row r="26" spans="1:21" s="130" customFormat="1" ht="24.75" customHeight="1">
      <c r="A26" s="176">
        <f t="shared" si="0"/>
        <v>11</v>
      </c>
      <c r="B26" s="173"/>
      <c r="C26" s="191"/>
      <c r="D26" s="192" t="s">
        <v>201</v>
      </c>
      <c r="E26" s="193" t="s">
        <v>222</v>
      </c>
      <c r="F26" s="191" t="s">
        <v>172</v>
      </c>
      <c r="G26" s="194">
        <v>22</v>
      </c>
      <c r="H26" s="195"/>
      <c r="I26" s="195"/>
      <c r="O26" s="136"/>
      <c r="U26" s="14"/>
    </row>
    <row r="27" spans="1:21" s="130" customFormat="1" ht="24.75" customHeight="1">
      <c r="A27" s="176">
        <f t="shared" si="0"/>
        <v>12</v>
      </c>
      <c r="B27" s="173"/>
      <c r="C27" s="176"/>
      <c r="D27" s="177" t="s">
        <v>218</v>
      </c>
      <c r="E27" s="178" t="s">
        <v>220</v>
      </c>
      <c r="F27" s="176" t="s">
        <v>172</v>
      </c>
      <c r="G27" s="179">
        <v>22</v>
      </c>
      <c r="H27" s="180"/>
      <c r="I27" s="180"/>
      <c r="O27" s="136"/>
      <c r="U27" s="14"/>
    </row>
    <row r="28" spans="1:21" s="130" customFormat="1" ht="24.75" customHeight="1">
      <c r="A28" s="176">
        <f t="shared" si="0"/>
        <v>13</v>
      </c>
      <c r="B28" s="173"/>
      <c r="C28" s="191"/>
      <c r="D28" s="192" t="s">
        <v>219</v>
      </c>
      <c r="E28" s="193" t="s">
        <v>221</v>
      </c>
      <c r="F28" s="191" t="s">
        <v>120</v>
      </c>
      <c r="G28" s="194">
        <f>G27*1.05</f>
        <v>23.1</v>
      </c>
      <c r="H28" s="195"/>
      <c r="I28" s="195"/>
      <c r="O28" s="136"/>
      <c r="U28" s="14"/>
    </row>
    <row r="29" spans="1:21" s="130" customFormat="1" ht="24.75" customHeight="1">
      <c r="A29" s="176">
        <f t="shared" si="0"/>
        <v>14</v>
      </c>
      <c r="B29" s="173" t="s">
        <v>58</v>
      </c>
      <c r="C29" s="172"/>
      <c r="D29" s="174" t="s">
        <v>115</v>
      </c>
      <c r="E29" s="174" t="s">
        <v>131</v>
      </c>
      <c r="F29" s="172"/>
      <c r="G29" s="172"/>
      <c r="H29" s="172"/>
      <c r="I29" s="175"/>
      <c r="K29" s="138">
        <f>SUM(K30:K38)</f>
        <v>1.76016315</v>
      </c>
      <c r="M29" s="138">
        <f>SUM(M30:M38)</f>
        <v>0</v>
      </c>
      <c r="O29" s="136" t="s">
        <v>102</v>
      </c>
      <c r="U29" s="14"/>
    </row>
    <row r="30" spans="1:15" s="14" customFormat="1" ht="24.75" customHeight="1">
      <c r="A30" s="176">
        <f t="shared" si="0"/>
        <v>15</v>
      </c>
      <c r="B30" s="176" t="s">
        <v>104</v>
      </c>
      <c r="C30" s="176"/>
      <c r="D30" s="177" t="s">
        <v>132</v>
      </c>
      <c r="E30" s="178" t="s">
        <v>133</v>
      </c>
      <c r="F30" s="176" t="s">
        <v>118</v>
      </c>
      <c r="G30" s="179">
        <v>12.5</v>
      </c>
      <c r="H30" s="180"/>
      <c r="I30" s="180"/>
      <c r="J30" s="156">
        <v>8.036E-05</v>
      </c>
      <c r="K30" s="155">
        <f aca="true" t="shared" si="1" ref="K30:K38">G30*J30</f>
        <v>0.0010045</v>
      </c>
      <c r="L30" s="156">
        <v>0</v>
      </c>
      <c r="M30" s="155">
        <f aca="true" t="shared" si="2" ref="M30:M38">G30*L30</f>
        <v>0</v>
      </c>
      <c r="N30" s="157">
        <v>4</v>
      </c>
      <c r="O30" s="14" t="s">
        <v>107</v>
      </c>
    </row>
    <row r="31" spans="1:15" s="14" customFormat="1" ht="24.75" customHeight="1">
      <c r="A31" s="176">
        <f t="shared" si="0"/>
        <v>16</v>
      </c>
      <c r="B31" s="176" t="s">
        <v>104</v>
      </c>
      <c r="C31" s="176"/>
      <c r="D31" s="177" t="s">
        <v>134</v>
      </c>
      <c r="E31" s="178" t="s">
        <v>227</v>
      </c>
      <c r="F31" s="176" t="s">
        <v>118</v>
      </c>
      <c r="G31" s="179">
        <v>75</v>
      </c>
      <c r="H31" s="180"/>
      <c r="I31" s="180"/>
      <c r="J31" s="156">
        <v>8.036E-05</v>
      </c>
      <c r="K31" s="155">
        <f>G31*J31</f>
        <v>0.006026999999999999</v>
      </c>
      <c r="L31" s="156">
        <v>0</v>
      </c>
      <c r="M31" s="155">
        <f>G31*L31</f>
        <v>0</v>
      </c>
      <c r="N31" s="157">
        <v>4</v>
      </c>
      <c r="O31" s="14" t="s">
        <v>107</v>
      </c>
    </row>
    <row r="32" spans="1:15" s="14" customFormat="1" ht="24.75" customHeight="1">
      <c r="A32" s="176">
        <f t="shared" si="0"/>
        <v>17</v>
      </c>
      <c r="B32" s="176" t="s">
        <v>104</v>
      </c>
      <c r="C32" s="176"/>
      <c r="D32" s="177" t="s">
        <v>135</v>
      </c>
      <c r="E32" s="178" t="s">
        <v>228</v>
      </c>
      <c r="F32" s="176" t="s">
        <v>118</v>
      </c>
      <c r="G32" s="179">
        <v>15</v>
      </c>
      <c r="H32" s="180"/>
      <c r="I32" s="180"/>
      <c r="J32" s="156">
        <v>8.036E-05</v>
      </c>
      <c r="K32" s="155">
        <f>G32*J32</f>
        <v>0.0012054</v>
      </c>
      <c r="L32" s="156">
        <v>0</v>
      </c>
      <c r="M32" s="155">
        <f>G32*L32</f>
        <v>0</v>
      </c>
      <c r="N32" s="157">
        <v>4</v>
      </c>
      <c r="O32" s="14" t="s">
        <v>107</v>
      </c>
    </row>
    <row r="33" spans="1:15" s="14" customFormat="1" ht="24.75" customHeight="1">
      <c r="A33" s="176">
        <f t="shared" si="0"/>
        <v>18</v>
      </c>
      <c r="B33" s="181" t="s">
        <v>104</v>
      </c>
      <c r="C33" s="181"/>
      <c r="D33" s="182" t="s">
        <v>230</v>
      </c>
      <c r="E33" s="183" t="s">
        <v>231</v>
      </c>
      <c r="F33" s="181" t="s">
        <v>118</v>
      </c>
      <c r="G33" s="184">
        <v>75</v>
      </c>
      <c r="H33" s="185"/>
      <c r="I33" s="185"/>
      <c r="J33" s="156">
        <v>0.021</v>
      </c>
      <c r="K33" s="155">
        <f t="shared" si="1"/>
        <v>1.5750000000000002</v>
      </c>
      <c r="L33" s="156">
        <v>0</v>
      </c>
      <c r="M33" s="155">
        <f t="shared" si="2"/>
        <v>0</v>
      </c>
      <c r="N33" s="157">
        <v>4</v>
      </c>
      <c r="O33" s="14" t="s">
        <v>107</v>
      </c>
    </row>
    <row r="34" spans="1:15" s="14" customFormat="1" ht="24.75" customHeight="1">
      <c r="A34" s="176">
        <f t="shared" si="0"/>
        <v>19</v>
      </c>
      <c r="B34" s="181" t="s">
        <v>104</v>
      </c>
      <c r="C34" s="181"/>
      <c r="D34" s="182" t="s">
        <v>232</v>
      </c>
      <c r="E34" s="183" t="s">
        <v>233</v>
      </c>
      <c r="F34" s="181" t="s">
        <v>118</v>
      </c>
      <c r="G34" s="184">
        <v>75</v>
      </c>
      <c r="H34" s="185"/>
      <c r="I34" s="185"/>
      <c r="J34" s="156">
        <v>7.875E-05</v>
      </c>
      <c r="K34" s="155">
        <f t="shared" si="1"/>
        <v>0.00590625</v>
      </c>
      <c r="L34" s="156">
        <v>0</v>
      </c>
      <c r="M34" s="155">
        <f t="shared" si="2"/>
        <v>0</v>
      </c>
      <c r="N34" s="157">
        <v>4</v>
      </c>
      <c r="O34" s="14" t="s">
        <v>107</v>
      </c>
    </row>
    <row r="35" spans="1:15" s="14" customFormat="1" ht="24.75" customHeight="1">
      <c r="A35" s="176">
        <f t="shared" si="0"/>
        <v>20</v>
      </c>
      <c r="B35" s="176" t="s">
        <v>104</v>
      </c>
      <c r="C35" s="176"/>
      <c r="D35" s="177" t="s">
        <v>135</v>
      </c>
      <c r="E35" s="178" t="s">
        <v>229</v>
      </c>
      <c r="F35" s="176" t="s">
        <v>118</v>
      </c>
      <c r="G35" s="179">
        <v>11</v>
      </c>
      <c r="H35" s="180"/>
      <c r="I35" s="180"/>
      <c r="J35" s="156">
        <v>0.01082</v>
      </c>
      <c r="K35" s="155">
        <f t="shared" si="1"/>
        <v>0.11902</v>
      </c>
      <c r="L35" s="156">
        <v>0</v>
      </c>
      <c r="M35" s="155">
        <f t="shared" si="2"/>
        <v>0</v>
      </c>
      <c r="N35" s="157">
        <v>4</v>
      </c>
      <c r="O35" s="14" t="s">
        <v>107</v>
      </c>
    </row>
    <row r="36" spans="1:15" s="14" customFormat="1" ht="24.75" customHeight="1">
      <c r="A36" s="176">
        <f t="shared" si="0"/>
        <v>21</v>
      </c>
      <c r="B36" s="176" t="s">
        <v>104</v>
      </c>
      <c r="C36" s="176"/>
      <c r="D36" s="177" t="s">
        <v>136</v>
      </c>
      <c r="E36" s="178" t="s">
        <v>137</v>
      </c>
      <c r="F36" s="176" t="s">
        <v>106</v>
      </c>
      <c r="G36" s="179"/>
      <c r="H36" s="180"/>
      <c r="I36" s="180"/>
      <c r="J36" s="156">
        <v>2.19407</v>
      </c>
      <c r="K36" s="155">
        <f t="shared" si="1"/>
        <v>0</v>
      </c>
      <c r="L36" s="156">
        <v>0</v>
      </c>
      <c r="M36" s="155">
        <f t="shared" si="2"/>
        <v>0</v>
      </c>
      <c r="N36" s="157">
        <v>4</v>
      </c>
      <c r="O36" s="14" t="s">
        <v>107</v>
      </c>
    </row>
    <row r="37" spans="1:15" s="14" customFormat="1" ht="24.75" customHeight="1">
      <c r="A37" s="176">
        <f t="shared" si="0"/>
        <v>22</v>
      </c>
      <c r="B37" s="176" t="s">
        <v>104</v>
      </c>
      <c r="C37" s="176"/>
      <c r="D37" s="177" t="s">
        <v>138</v>
      </c>
      <c r="E37" s="178" t="s">
        <v>139</v>
      </c>
      <c r="F37" s="176" t="s">
        <v>120</v>
      </c>
      <c r="G37" s="179">
        <v>2</v>
      </c>
      <c r="H37" s="180"/>
      <c r="I37" s="180"/>
      <c r="J37" s="156">
        <v>0.0175</v>
      </c>
      <c r="K37" s="155">
        <f t="shared" si="1"/>
        <v>0.035</v>
      </c>
      <c r="L37" s="156">
        <v>0</v>
      </c>
      <c r="M37" s="155">
        <f t="shared" si="2"/>
        <v>0</v>
      </c>
      <c r="N37" s="157">
        <v>4</v>
      </c>
      <c r="O37" s="14" t="s">
        <v>107</v>
      </c>
    </row>
    <row r="38" spans="1:15" s="14" customFormat="1" ht="24.75" customHeight="1">
      <c r="A38" s="176">
        <f t="shared" si="0"/>
        <v>23</v>
      </c>
      <c r="B38" s="186" t="s">
        <v>116</v>
      </c>
      <c r="C38" s="186"/>
      <c r="D38" s="187" t="s">
        <v>140</v>
      </c>
      <c r="E38" s="188" t="s">
        <v>141</v>
      </c>
      <c r="F38" s="186" t="s">
        <v>120</v>
      </c>
      <c r="G38" s="189">
        <v>2</v>
      </c>
      <c r="H38" s="190"/>
      <c r="I38" s="190"/>
      <c r="J38" s="159">
        <v>0.0085</v>
      </c>
      <c r="K38" s="158">
        <f t="shared" si="1"/>
        <v>0.017</v>
      </c>
      <c r="L38" s="159">
        <v>0</v>
      </c>
      <c r="M38" s="158">
        <f t="shared" si="2"/>
        <v>0</v>
      </c>
      <c r="N38" s="160">
        <v>8</v>
      </c>
      <c r="O38" s="161" t="s">
        <v>107</v>
      </c>
    </row>
    <row r="39" spans="1:21" s="130" customFormat="1" ht="24.75" customHeight="1">
      <c r="A39" s="176">
        <f t="shared" si="0"/>
        <v>24</v>
      </c>
      <c r="B39" s="173" t="s">
        <v>58</v>
      </c>
      <c r="C39" s="172"/>
      <c r="D39" s="174" t="s">
        <v>119</v>
      </c>
      <c r="E39" s="174" t="s">
        <v>142</v>
      </c>
      <c r="F39" s="172"/>
      <c r="G39" s="172"/>
      <c r="H39" s="172"/>
      <c r="I39" s="175"/>
      <c r="K39" s="138">
        <f>SUM(K40:K52)</f>
        <v>6.039529835</v>
      </c>
      <c r="M39" s="138">
        <f>SUM(M40:M52)</f>
        <v>17.463900000000002</v>
      </c>
      <c r="O39" s="136" t="s">
        <v>102</v>
      </c>
      <c r="U39" s="14"/>
    </row>
    <row r="40" spans="1:15" s="14" customFormat="1" ht="24.75" customHeight="1">
      <c r="A40" s="176">
        <f t="shared" si="0"/>
        <v>25</v>
      </c>
      <c r="B40" s="176" t="s">
        <v>104</v>
      </c>
      <c r="C40" s="176"/>
      <c r="D40" s="177" t="s">
        <v>143</v>
      </c>
      <c r="E40" s="178" t="s">
        <v>144</v>
      </c>
      <c r="F40" s="176" t="s">
        <v>118</v>
      </c>
      <c r="G40" s="179">
        <v>85</v>
      </c>
      <c r="H40" s="180"/>
      <c r="I40" s="180"/>
      <c r="J40" s="156">
        <v>0.02571057</v>
      </c>
      <c r="K40" s="155">
        <f aca="true" t="shared" si="3" ref="K40:K52">G40*J40</f>
        <v>2.1853984499999997</v>
      </c>
      <c r="L40" s="156">
        <v>0</v>
      </c>
      <c r="M40" s="155">
        <f aca="true" t="shared" si="4" ref="M40:M52">G40*L40</f>
        <v>0</v>
      </c>
      <c r="N40" s="157">
        <v>4</v>
      </c>
      <c r="O40" s="14" t="s">
        <v>107</v>
      </c>
    </row>
    <row r="41" spans="1:15" s="14" customFormat="1" ht="24.75" customHeight="1">
      <c r="A41" s="176">
        <f t="shared" si="0"/>
        <v>26</v>
      </c>
      <c r="B41" s="176" t="s">
        <v>104</v>
      </c>
      <c r="C41" s="176"/>
      <c r="D41" s="177" t="s">
        <v>145</v>
      </c>
      <c r="E41" s="178" t="s">
        <v>146</v>
      </c>
      <c r="F41" s="176" t="s">
        <v>118</v>
      </c>
      <c r="G41" s="179">
        <v>85</v>
      </c>
      <c r="H41" s="180"/>
      <c r="I41" s="180"/>
      <c r="J41" s="156">
        <v>0</v>
      </c>
      <c r="K41" s="155">
        <f t="shared" si="3"/>
        <v>0</v>
      </c>
      <c r="L41" s="156">
        <v>0</v>
      </c>
      <c r="M41" s="155">
        <f t="shared" si="4"/>
        <v>0</v>
      </c>
      <c r="N41" s="157">
        <v>4</v>
      </c>
      <c r="O41" s="14" t="s">
        <v>107</v>
      </c>
    </row>
    <row r="42" spans="1:15" s="14" customFormat="1" ht="24.75" customHeight="1">
      <c r="A42" s="176">
        <f t="shared" si="0"/>
        <v>27</v>
      </c>
      <c r="B42" s="176" t="s">
        <v>104</v>
      </c>
      <c r="C42" s="176"/>
      <c r="D42" s="177" t="s">
        <v>147</v>
      </c>
      <c r="E42" s="178" t="s">
        <v>148</v>
      </c>
      <c r="F42" s="176" t="s">
        <v>118</v>
      </c>
      <c r="G42" s="179">
        <v>85</v>
      </c>
      <c r="H42" s="180"/>
      <c r="I42" s="180"/>
      <c r="J42" s="156">
        <v>0.02571</v>
      </c>
      <c r="K42" s="155">
        <f t="shared" si="3"/>
        <v>2.18535</v>
      </c>
      <c r="L42" s="156">
        <v>0</v>
      </c>
      <c r="M42" s="155">
        <f t="shared" si="4"/>
        <v>0</v>
      </c>
      <c r="N42" s="157">
        <v>4</v>
      </c>
      <c r="O42" s="14" t="s">
        <v>107</v>
      </c>
    </row>
    <row r="43" spans="1:15" s="14" customFormat="1" ht="24.75" customHeight="1">
      <c r="A43" s="176">
        <f t="shared" si="0"/>
        <v>28</v>
      </c>
      <c r="B43" s="176" t="s">
        <v>104</v>
      </c>
      <c r="C43" s="176"/>
      <c r="D43" s="177" t="s">
        <v>149</v>
      </c>
      <c r="E43" s="178" t="s">
        <v>150</v>
      </c>
      <c r="F43" s="176" t="s">
        <v>118</v>
      </c>
      <c r="G43" s="179">
        <v>39.5</v>
      </c>
      <c r="H43" s="180"/>
      <c r="I43" s="180"/>
      <c r="J43" s="156">
        <v>0.04219863</v>
      </c>
      <c r="K43" s="155">
        <f t="shared" si="3"/>
        <v>1.666845885</v>
      </c>
      <c r="L43" s="156">
        <v>0</v>
      </c>
      <c r="M43" s="155">
        <f t="shared" si="4"/>
        <v>0</v>
      </c>
      <c r="N43" s="157">
        <v>4</v>
      </c>
      <c r="O43" s="14" t="s">
        <v>107</v>
      </c>
    </row>
    <row r="44" spans="1:15" s="14" customFormat="1" ht="24.75" customHeight="1">
      <c r="A44" s="176">
        <f t="shared" si="0"/>
        <v>29</v>
      </c>
      <c r="B44" s="176" t="s">
        <v>104</v>
      </c>
      <c r="C44" s="176"/>
      <c r="D44" s="177" t="s">
        <v>151</v>
      </c>
      <c r="E44" s="178" t="s">
        <v>152</v>
      </c>
      <c r="F44" s="176" t="s">
        <v>118</v>
      </c>
      <c r="G44" s="179">
        <v>39.5</v>
      </c>
      <c r="H44" s="180"/>
      <c r="I44" s="180"/>
      <c r="J44" s="156">
        <v>4.9E-05</v>
      </c>
      <c r="K44" s="155">
        <f t="shared" si="3"/>
        <v>0.0019355</v>
      </c>
      <c r="L44" s="156">
        <v>0</v>
      </c>
      <c r="M44" s="155">
        <f t="shared" si="4"/>
        <v>0</v>
      </c>
      <c r="N44" s="157">
        <v>4</v>
      </c>
      <c r="O44" s="14" t="s">
        <v>107</v>
      </c>
    </row>
    <row r="45" spans="1:15" s="14" customFormat="1" ht="24.75" customHeight="1">
      <c r="A45" s="176">
        <f t="shared" si="0"/>
        <v>30</v>
      </c>
      <c r="B45" s="176" t="s">
        <v>104</v>
      </c>
      <c r="C45" s="176"/>
      <c r="D45" s="177" t="s">
        <v>153</v>
      </c>
      <c r="E45" s="178" t="s">
        <v>216</v>
      </c>
      <c r="F45" s="176" t="s">
        <v>106</v>
      </c>
      <c r="G45" s="179">
        <f>4*2.5*0.3</f>
        <v>3</v>
      </c>
      <c r="H45" s="180"/>
      <c r="I45" s="180"/>
      <c r="J45" s="156">
        <v>0</v>
      </c>
      <c r="K45" s="155">
        <f t="shared" si="3"/>
        <v>0</v>
      </c>
      <c r="L45" s="156">
        <v>0.196</v>
      </c>
      <c r="M45" s="155">
        <f t="shared" si="4"/>
        <v>0.5880000000000001</v>
      </c>
      <c r="N45" s="157">
        <v>4</v>
      </c>
      <c r="O45" s="14" t="s">
        <v>107</v>
      </c>
    </row>
    <row r="46" spans="1:15" s="14" customFormat="1" ht="24.75" customHeight="1">
      <c r="A46" s="176">
        <f t="shared" si="0"/>
        <v>31</v>
      </c>
      <c r="B46" s="176" t="s">
        <v>104</v>
      </c>
      <c r="C46" s="176"/>
      <c r="D46" s="177" t="s">
        <v>154</v>
      </c>
      <c r="E46" s="178" t="s">
        <v>155</v>
      </c>
      <c r="F46" s="176" t="s">
        <v>106</v>
      </c>
      <c r="G46" s="179">
        <v>2.3</v>
      </c>
      <c r="H46" s="180"/>
      <c r="I46" s="180"/>
      <c r="J46" s="156">
        <v>0</v>
      </c>
      <c r="K46" s="155">
        <f t="shared" si="3"/>
        <v>0</v>
      </c>
      <c r="L46" s="156">
        <v>1.633</v>
      </c>
      <c r="M46" s="155">
        <f t="shared" si="4"/>
        <v>3.7558999999999996</v>
      </c>
      <c r="N46" s="157">
        <v>4</v>
      </c>
      <c r="O46" s="14" t="s">
        <v>107</v>
      </c>
    </row>
    <row r="47" spans="1:15" s="14" customFormat="1" ht="24.75" customHeight="1">
      <c r="A47" s="176">
        <f t="shared" si="0"/>
        <v>32</v>
      </c>
      <c r="B47" s="176" t="s">
        <v>104</v>
      </c>
      <c r="C47" s="176"/>
      <c r="D47" s="177" t="s">
        <v>156</v>
      </c>
      <c r="E47" s="178" t="s">
        <v>157</v>
      </c>
      <c r="F47" s="176" t="s">
        <v>106</v>
      </c>
      <c r="G47" s="179">
        <f>39.5*0.15</f>
        <v>5.925</v>
      </c>
      <c r="H47" s="180"/>
      <c r="I47" s="180"/>
      <c r="J47" s="156">
        <v>0</v>
      </c>
      <c r="K47" s="155">
        <f t="shared" si="3"/>
        <v>0</v>
      </c>
      <c r="L47" s="156">
        <v>2.2</v>
      </c>
      <c r="M47" s="155">
        <f t="shared" si="4"/>
        <v>13.035</v>
      </c>
      <c r="N47" s="157">
        <v>4</v>
      </c>
      <c r="O47" s="14" t="s">
        <v>107</v>
      </c>
    </row>
    <row r="48" spans="1:15" s="14" customFormat="1" ht="24.75" customHeight="1">
      <c r="A48" s="176">
        <f t="shared" si="0"/>
        <v>33</v>
      </c>
      <c r="B48" s="176" t="s">
        <v>104</v>
      </c>
      <c r="C48" s="176"/>
      <c r="D48" s="177" t="s">
        <v>158</v>
      </c>
      <c r="E48" s="178" t="s">
        <v>159</v>
      </c>
      <c r="F48" s="176" t="s">
        <v>117</v>
      </c>
      <c r="G48" s="179">
        <v>31.25</v>
      </c>
      <c r="H48" s="180"/>
      <c r="I48" s="180"/>
      <c r="J48" s="156">
        <v>0</v>
      </c>
      <c r="K48" s="155">
        <f t="shared" si="3"/>
        <v>0</v>
      </c>
      <c r="L48" s="156">
        <v>0</v>
      </c>
      <c r="M48" s="155">
        <f t="shared" si="4"/>
        <v>0</v>
      </c>
      <c r="N48" s="157">
        <v>4</v>
      </c>
      <c r="O48" s="14" t="s">
        <v>107</v>
      </c>
    </row>
    <row r="49" spans="1:15" s="14" customFormat="1" ht="24.75" customHeight="1">
      <c r="A49" s="176">
        <f t="shared" si="0"/>
        <v>34</v>
      </c>
      <c r="B49" s="176" t="s">
        <v>104</v>
      </c>
      <c r="C49" s="176"/>
      <c r="D49" s="177" t="s">
        <v>160</v>
      </c>
      <c r="E49" s="178" t="s">
        <v>161</v>
      </c>
      <c r="F49" s="176" t="s">
        <v>117</v>
      </c>
      <c r="G49" s="179">
        <f>G48*10</f>
        <v>312.5</v>
      </c>
      <c r="H49" s="180"/>
      <c r="I49" s="180"/>
      <c r="J49" s="156">
        <v>0</v>
      </c>
      <c r="K49" s="155">
        <f t="shared" si="3"/>
        <v>0</v>
      </c>
      <c r="L49" s="156">
        <v>0</v>
      </c>
      <c r="M49" s="155">
        <f t="shared" si="4"/>
        <v>0</v>
      </c>
      <c r="N49" s="157">
        <v>4</v>
      </c>
      <c r="O49" s="14" t="s">
        <v>107</v>
      </c>
    </row>
    <row r="50" spans="1:15" s="14" customFormat="1" ht="24.75" customHeight="1">
      <c r="A50" s="176">
        <f t="shared" si="0"/>
        <v>35</v>
      </c>
      <c r="B50" s="176" t="s">
        <v>104</v>
      </c>
      <c r="C50" s="176"/>
      <c r="D50" s="177" t="s">
        <v>162</v>
      </c>
      <c r="E50" s="178" t="s">
        <v>163</v>
      </c>
      <c r="F50" s="176" t="s">
        <v>117</v>
      </c>
      <c r="G50" s="179">
        <f>G48</f>
        <v>31.25</v>
      </c>
      <c r="H50" s="180"/>
      <c r="I50" s="180"/>
      <c r="J50" s="156">
        <v>0</v>
      </c>
      <c r="K50" s="155">
        <f t="shared" si="3"/>
        <v>0</v>
      </c>
      <c r="L50" s="156">
        <v>0</v>
      </c>
      <c r="M50" s="155">
        <f t="shared" si="4"/>
        <v>0</v>
      </c>
      <c r="N50" s="157">
        <v>4</v>
      </c>
      <c r="O50" s="14" t="s">
        <v>107</v>
      </c>
    </row>
    <row r="51" spans="1:15" s="14" customFormat="1" ht="24.75" customHeight="1">
      <c r="A51" s="176">
        <f t="shared" si="0"/>
        <v>36</v>
      </c>
      <c r="B51" s="176" t="s">
        <v>104</v>
      </c>
      <c r="C51" s="176"/>
      <c r="D51" s="177" t="s">
        <v>164</v>
      </c>
      <c r="E51" s="178" t="s">
        <v>217</v>
      </c>
      <c r="F51" s="176" t="s">
        <v>118</v>
      </c>
      <c r="G51" s="179">
        <f>4+2.5+2</f>
        <v>8.5</v>
      </c>
      <c r="H51" s="180"/>
      <c r="I51" s="180"/>
      <c r="J51" s="156">
        <v>0</v>
      </c>
      <c r="K51" s="155">
        <f t="shared" si="3"/>
        <v>0</v>
      </c>
      <c r="L51" s="156">
        <v>0.01</v>
      </c>
      <c r="M51" s="155">
        <f t="shared" si="4"/>
        <v>0.085</v>
      </c>
      <c r="N51" s="157">
        <v>4</v>
      </c>
      <c r="O51" s="14" t="s">
        <v>107</v>
      </c>
    </row>
    <row r="52" spans="1:15" s="14" customFormat="1" ht="24.75" customHeight="1">
      <c r="A52" s="176">
        <f t="shared" si="0"/>
        <v>37</v>
      </c>
      <c r="B52" s="176" t="s">
        <v>104</v>
      </c>
      <c r="C52" s="176"/>
      <c r="D52" s="177" t="s">
        <v>234</v>
      </c>
      <c r="E52" s="178" t="s">
        <v>235</v>
      </c>
      <c r="F52" s="176" t="s">
        <v>117</v>
      </c>
      <c r="G52" s="179">
        <f>G48</f>
        <v>31.25</v>
      </c>
      <c r="H52" s="180"/>
      <c r="I52" s="180"/>
      <c r="J52" s="156">
        <v>0</v>
      </c>
      <c r="K52" s="155">
        <f t="shared" si="3"/>
        <v>0</v>
      </c>
      <c r="L52" s="156">
        <v>0</v>
      </c>
      <c r="M52" s="155">
        <f t="shared" si="4"/>
        <v>0</v>
      </c>
      <c r="N52" s="157">
        <v>4</v>
      </c>
      <c r="O52" s="14" t="s">
        <v>107</v>
      </c>
    </row>
    <row r="53" spans="1:14" s="14" customFormat="1" ht="24.75" customHeight="1">
      <c r="A53" s="176">
        <f t="shared" si="0"/>
        <v>38</v>
      </c>
      <c r="B53" s="176"/>
      <c r="C53" s="176"/>
      <c r="D53" s="177" t="s">
        <v>234</v>
      </c>
      <c r="E53" s="178" t="s">
        <v>236</v>
      </c>
      <c r="F53" s="176" t="s">
        <v>202</v>
      </c>
      <c r="G53" s="179">
        <v>25</v>
      </c>
      <c r="H53" s="180"/>
      <c r="I53" s="180"/>
      <c r="J53" s="156"/>
      <c r="K53" s="155"/>
      <c r="L53" s="156"/>
      <c r="M53" s="155"/>
      <c r="N53" s="157"/>
    </row>
    <row r="54" spans="1:21" s="130" customFormat="1" ht="24.75" customHeight="1">
      <c r="A54" s="176">
        <f t="shared" si="0"/>
        <v>39</v>
      </c>
      <c r="B54" s="173" t="s">
        <v>58</v>
      </c>
      <c r="C54" s="172"/>
      <c r="D54" s="174" t="s">
        <v>165</v>
      </c>
      <c r="E54" s="174" t="s">
        <v>166</v>
      </c>
      <c r="F54" s="172"/>
      <c r="G54" s="172"/>
      <c r="H54" s="172"/>
      <c r="I54" s="175"/>
      <c r="K54" s="138">
        <f>K55</f>
        <v>0</v>
      </c>
      <c r="M54" s="138">
        <f>M55</f>
        <v>0</v>
      </c>
      <c r="O54" s="136" t="s">
        <v>102</v>
      </c>
      <c r="U54" s="14"/>
    </row>
    <row r="55" spans="1:15" s="14" customFormat="1" ht="24.75" customHeight="1">
      <c r="A55" s="176">
        <f t="shared" si="0"/>
        <v>40</v>
      </c>
      <c r="B55" s="176" t="s">
        <v>104</v>
      </c>
      <c r="C55" s="176"/>
      <c r="D55" s="177" t="s">
        <v>167</v>
      </c>
      <c r="E55" s="178" t="s">
        <v>168</v>
      </c>
      <c r="F55" s="176" t="s">
        <v>117</v>
      </c>
      <c r="G55" s="179">
        <v>78.5</v>
      </c>
      <c r="H55" s="180"/>
      <c r="I55" s="180"/>
      <c r="J55" s="156">
        <v>0</v>
      </c>
      <c r="K55" s="155">
        <f>G55*J55</f>
        <v>0</v>
      </c>
      <c r="L55" s="156">
        <v>0</v>
      </c>
      <c r="M55" s="155">
        <f>G55*L55</f>
        <v>0</v>
      </c>
      <c r="N55" s="157">
        <v>4</v>
      </c>
      <c r="O55" s="14" t="s">
        <v>107</v>
      </c>
    </row>
    <row r="56" spans="1:21" s="130" customFormat="1" ht="24.75" customHeight="1">
      <c r="A56" s="176">
        <f t="shared" si="0"/>
        <v>41</v>
      </c>
      <c r="B56" s="170" t="s">
        <v>58</v>
      </c>
      <c r="C56" s="172"/>
      <c r="D56" s="169" t="s">
        <v>45</v>
      </c>
      <c r="E56" s="169" t="s">
        <v>169</v>
      </c>
      <c r="F56" s="172"/>
      <c r="G56" s="172"/>
      <c r="H56" s="172"/>
      <c r="I56" s="171"/>
      <c r="K56" s="134" t="e">
        <f>#REF!+#REF!+K57+#REF!+K60+#REF!+#REF!+K62+K64+K69+K73+#REF!+K76</f>
        <v>#REF!</v>
      </c>
      <c r="M56" s="134" t="e">
        <f>#REF!+#REF!+M57+#REF!+M60+#REF!+#REF!+M62+M64+M69+M73+#REF!+M76</f>
        <v>#REF!</v>
      </c>
      <c r="O56" s="132" t="s">
        <v>101</v>
      </c>
      <c r="U56" s="14"/>
    </row>
    <row r="57" spans="1:21" s="130" customFormat="1" ht="24.75" customHeight="1">
      <c r="A57" s="176">
        <f t="shared" si="0"/>
        <v>42</v>
      </c>
      <c r="B57" s="173" t="s">
        <v>58</v>
      </c>
      <c r="C57" s="172"/>
      <c r="D57" s="174" t="s">
        <v>170</v>
      </c>
      <c r="E57" s="174" t="s">
        <v>171</v>
      </c>
      <c r="F57" s="172"/>
      <c r="G57" s="172"/>
      <c r="H57" s="172"/>
      <c r="I57" s="175"/>
      <c r="K57" s="138">
        <f>SUM(K58:K59)</f>
        <v>0</v>
      </c>
      <c r="M57" s="138">
        <f>SUM(M58:M59)</f>
        <v>0</v>
      </c>
      <c r="O57" s="136" t="s">
        <v>102</v>
      </c>
      <c r="U57" s="14"/>
    </row>
    <row r="58" spans="1:14" s="14" customFormat="1" ht="24.75" customHeight="1">
      <c r="A58" s="176">
        <f t="shared" si="0"/>
        <v>43</v>
      </c>
      <c r="B58" s="176"/>
      <c r="C58" s="176"/>
      <c r="D58" s="177" t="s">
        <v>201</v>
      </c>
      <c r="E58" s="178" t="s">
        <v>225</v>
      </c>
      <c r="F58" s="176" t="s">
        <v>118</v>
      </c>
      <c r="G58" s="179">
        <f>39.5-G59</f>
        <v>23.7</v>
      </c>
      <c r="H58" s="180"/>
      <c r="I58" s="180"/>
      <c r="J58" s="156"/>
      <c r="K58" s="155"/>
      <c r="L58" s="156"/>
      <c r="M58" s="155"/>
      <c r="N58" s="157"/>
    </row>
    <row r="59" spans="1:14" s="14" customFormat="1" ht="24.75" customHeight="1">
      <c r="A59" s="176">
        <f t="shared" si="0"/>
        <v>44</v>
      </c>
      <c r="B59" s="176"/>
      <c r="C59" s="176"/>
      <c r="D59" s="177" t="s">
        <v>201</v>
      </c>
      <c r="E59" s="178" t="s">
        <v>226</v>
      </c>
      <c r="F59" s="176" t="s">
        <v>118</v>
      </c>
      <c r="G59" s="179">
        <v>15.8</v>
      </c>
      <c r="H59" s="180"/>
      <c r="I59" s="180"/>
      <c r="J59" s="156"/>
      <c r="K59" s="155"/>
      <c r="L59" s="156"/>
      <c r="M59" s="155"/>
      <c r="N59" s="157"/>
    </row>
    <row r="60" spans="1:21" s="130" customFormat="1" ht="24.75" customHeight="1">
      <c r="A60" s="176">
        <f t="shared" si="0"/>
        <v>45</v>
      </c>
      <c r="B60" s="173" t="s">
        <v>58</v>
      </c>
      <c r="C60" s="172"/>
      <c r="D60" s="174" t="s">
        <v>173</v>
      </c>
      <c r="E60" s="174" t="s">
        <v>174</v>
      </c>
      <c r="F60" s="172"/>
      <c r="G60" s="172"/>
      <c r="H60" s="172"/>
      <c r="I60" s="175"/>
      <c r="K60" s="138">
        <f>K61</f>
        <v>0.095684</v>
      </c>
      <c r="M60" s="138">
        <f>M61</f>
        <v>0</v>
      </c>
      <c r="O60" s="136" t="s">
        <v>102</v>
      </c>
      <c r="U60" s="14"/>
    </row>
    <row r="61" spans="1:15" s="14" customFormat="1" ht="24.75" customHeight="1">
      <c r="A61" s="176">
        <f t="shared" si="0"/>
        <v>46</v>
      </c>
      <c r="B61" s="176" t="s">
        <v>104</v>
      </c>
      <c r="C61" s="176"/>
      <c r="D61" s="177" t="s">
        <v>175</v>
      </c>
      <c r="E61" s="178" t="s">
        <v>176</v>
      </c>
      <c r="F61" s="176" t="s">
        <v>118</v>
      </c>
      <c r="G61" s="179">
        <v>7.6</v>
      </c>
      <c r="H61" s="180"/>
      <c r="I61" s="180"/>
      <c r="J61" s="156">
        <v>0.01259</v>
      </c>
      <c r="K61" s="155">
        <f>G61*J61</f>
        <v>0.095684</v>
      </c>
      <c r="L61" s="156">
        <v>0</v>
      </c>
      <c r="M61" s="155">
        <f>G61*L61</f>
        <v>0</v>
      </c>
      <c r="N61" s="157">
        <v>16</v>
      </c>
      <c r="O61" s="14" t="s">
        <v>107</v>
      </c>
    </row>
    <row r="62" spans="1:21" s="130" customFormat="1" ht="24.75" customHeight="1">
      <c r="A62" s="176">
        <f t="shared" si="0"/>
        <v>47</v>
      </c>
      <c r="B62" s="173" t="s">
        <v>58</v>
      </c>
      <c r="C62" s="172"/>
      <c r="D62" s="174" t="s">
        <v>177</v>
      </c>
      <c r="E62" s="174" t="s">
        <v>178</v>
      </c>
      <c r="F62" s="172"/>
      <c r="G62" s="172"/>
      <c r="H62" s="172"/>
      <c r="I62" s="175"/>
      <c r="K62" s="138">
        <f>SUM(K63:K63)</f>
        <v>0</v>
      </c>
      <c r="M62" s="138">
        <f>SUM(M63:M63)</f>
        <v>0</v>
      </c>
      <c r="O62" s="136" t="s">
        <v>102</v>
      </c>
      <c r="U62" s="14"/>
    </row>
    <row r="63" spans="1:14" s="14" customFormat="1" ht="24.75" customHeight="1">
      <c r="A63" s="176">
        <f t="shared" si="0"/>
        <v>48</v>
      </c>
      <c r="B63" s="186" t="s">
        <v>116</v>
      </c>
      <c r="C63" s="186"/>
      <c r="D63" s="187" t="s">
        <v>181</v>
      </c>
      <c r="E63" s="188" t="s">
        <v>214</v>
      </c>
      <c r="F63" s="186" t="s">
        <v>120</v>
      </c>
      <c r="G63" s="189">
        <v>2</v>
      </c>
      <c r="H63" s="190"/>
      <c r="I63" s="190"/>
      <c r="J63" s="156"/>
      <c r="K63" s="155"/>
      <c r="L63" s="156"/>
      <c r="M63" s="155"/>
      <c r="N63" s="157"/>
    </row>
    <row r="64" spans="1:21" s="130" customFormat="1" ht="24.75" customHeight="1">
      <c r="A64" s="176">
        <f t="shared" si="0"/>
        <v>49</v>
      </c>
      <c r="B64" s="173" t="s">
        <v>58</v>
      </c>
      <c r="C64" s="172"/>
      <c r="D64" s="174" t="s">
        <v>179</v>
      </c>
      <c r="E64" s="174" t="s">
        <v>180</v>
      </c>
      <c r="F64" s="172"/>
      <c r="G64" s="172"/>
      <c r="H64" s="172"/>
      <c r="I64" s="175"/>
      <c r="K64" s="138">
        <f>SUM(K65:K68)</f>
        <v>0</v>
      </c>
      <c r="M64" s="138">
        <f>SUM(M65:M68)</f>
        <v>0</v>
      </c>
      <c r="O64" s="136" t="s">
        <v>102</v>
      </c>
      <c r="U64" s="14"/>
    </row>
    <row r="65" spans="1:15" s="14" customFormat="1" ht="24.75" customHeight="1">
      <c r="A65" s="176">
        <f t="shared" si="0"/>
        <v>50</v>
      </c>
      <c r="B65" s="186" t="s">
        <v>116</v>
      </c>
      <c r="C65" s="186"/>
      <c r="D65" s="187" t="s">
        <v>182</v>
      </c>
      <c r="E65" s="188" t="s">
        <v>210</v>
      </c>
      <c r="F65" s="186" t="s">
        <v>120</v>
      </c>
      <c r="G65" s="189">
        <v>2</v>
      </c>
      <c r="H65" s="190"/>
      <c r="I65" s="190"/>
      <c r="J65" s="159">
        <v>0.03417</v>
      </c>
      <c r="K65" s="158">
        <v>0</v>
      </c>
      <c r="L65" s="159">
        <v>0</v>
      </c>
      <c r="M65" s="158">
        <v>0</v>
      </c>
      <c r="N65" s="160"/>
      <c r="O65" s="161"/>
    </row>
    <row r="66" spans="1:15" s="14" customFormat="1" ht="24.75" customHeight="1">
      <c r="A66" s="176">
        <f t="shared" si="0"/>
        <v>51</v>
      </c>
      <c r="B66" s="186" t="s">
        <v>116</v>
      </c>
      <c r="C66" s="186"/>
      <c r="D66" s="187" t="s">
        <v>182</v>
      </c>
      <c r="E66" s="188" t="s">
        <v>211</v>
      </c>
      <c r="F66" s="186" t="s">
        <v>120</v>
      </c>
      <c r="G66" s="189">
        <v>1</v>
      </c>
      <c r="H66" s="190"/>
      <c r="I66" s="190"/>
      <c r="J66" s="159">
        <v>0.03417</v>
      </c>
      <c r="K66" s="158">
        <v>0</v>
      </c>
      <c r="L66" s="159">
        <v>0</v>
      </c>
      <c r="M66" s="158">
        <v>0</v>
      </c>
      <c r="N66" s="160"/>
      <c r="O66" s="161"/>
    </row>
    <row r="67" spans="1:15" s="14" customFormat="1" ht="24.75" customHeight="1">
      <c r="A67" s="176">
        <f t="shared" si="0"/>
        <v>52</v>
      </c>
      <c r="B67" s="186"/>
      <c r="C67" s="186"/>
      <c r="D67" s="187" t="s">
        <v>183</v>
      </c>
      <c r="E67" s="188" t="s">
        <v>212</v>
      </c>
      <c r="F67" s="186" t="s">
        <v>120</v>
      </c>
      <c r="G67" s="189">
        <v>1</v>
      </c>
      <c r="H67" s="190"/>
      <c r="I67" s="190"/>
      <c r="J67" s="159"/>
      <c r="K67" s="158"/>
      <c r="L67" s="159"/>
      <c r="M67" s="158"/>
      <c r="N67" s="160"/>
      <c r="O67" s="161"/>
    </row>
    <row r="68" spans="1:15" s="14" customFormat="1" ht="24.75" customHeight="1">
      <c r="A68" s="176">
        <f t="shared" si="0"/>
        <v>53</v>
      </c>
      <c r="B68" s="186"/>
      <c r="C68" s="186"/>
      <c r="D68" s="187" t="s">
        <v>183</v>
      </c>
      <c r="E68" s="188" t="s">
        <v>213</v>
      </c>
      <c r="F68" s="186" t="s">
        <v>120</v>
      </c>
      <c r="G68" s="189">
        <v>1</v>
      </c>
      <c r="H68" s="190"/>
      <c r="I68" s="190"/>
      <c r="J68" s="159"/>
      <c r="K68" s="158"/>
      <c r="L68" s="159"/>
      <c r="M68" s="158"/>
      <c r="N68" s="160"/>
      <c r="O68" s="161"/>
    </row>
    <row r="69" spans="1:21" s="130" customFormat="1" ht="24.75" customHeight="1">
      <c r="A69" s="176">
        <f t="shared" si="0"/>
        <v>54</v>
      </c>
      <c r="B69" s="173" t="s">
        <v>58</v>
      </c>
      <c r="C69" s="172"/>
      <c r="D69" s="174" t="s">
        <v>184</v>
      </c>
      <c r="E69" s="174" t="s">
        <v>185</v>
      </c>
      <c r="F69" s="172"/>
      <c r="G69" s="172"/>
      <c r="H69" s="172"/>
      <c r="I69" s="175"/>
      <c r="K69" s="138">
        <f>SUM(K70:K72)</f>
        <v>1.295838</v>
      </c>
      <c r="M69" s="138">
        <f>SUM(M70:M72)</f>
        <v>0</v>
      </c>
      <c r="O69" s="136" t="s">
        <v>102</v>
      </c>
      <c r="U69" s="14"/>
    </row>
    <row r="70" spans="1:15" s="14" customFormat="1" ht="24.75" customHeight="1">
      <c r="A70" s="176">
        <f t="shared" si="0"/>
        <v>55</v>
      </c>
      <c r="B70" s="176" t="s">
        <v>104</v>
      </c>
      <c r="C70" s="176"/>
      <c r="D70" s="177" t="s">
        <v>186</v>
      </c>
      <c r="E70" s="178" t="s">
        <v>187</v>
      </c>
      <c r="F70" s="176" t="s">
        <v>172</v>
      </c>
      <c r="G70" s="179">
        <v>45</v>
      </c>
      <c r="H70" s="180"/>
      <c r="I70" s="180"/>
      <c r="J70" s="156">
        <v>0.0075694</v>
      </c>
      <c r="K70" s="155">
        <f>G70*J70</f>
        <v>0.340623</v>
      </c>
      <c r="L70" s="156">
        <v>0</v>
      </c>
      <c r="M70" s="155">
        <f>G70*L70</f>
        <v>0</v>
      </c>
      <c r="N70" s="157">
        <v>16</v>
      </c>
      <c r="O70" s="14" t="s">
        <v>107</v>
      </c>
    </row>
    <row r="71" spans="1:15" s="14" customFormat="1" ht="24.75" customHeight="1">
      <c r="A71" s="176">
        <f t="shared" si="0"/>
        <v>56</v>
      </c>
      <c r="B71" s="176" t="s">
        <v>104</v>
      </c>
      <c r="C71" s="176"/>
      <c r="D71" s="177" t="s">
        <v>188</v>
      </c>
      <c r="E71" s="178" t="s">
        <v>189</v>
      </c>
      <c r="F71" s="176" t="s">
        <v>118</v>
      </c>
      <c r="G71" s="179">
        <v>35.9</v>
      </c>
      <c r="H71" s="180"/>
      <c r="I71" s="180"/>
      <c r="J71" s="156">
        <v>0.00385</v>
      </c>
      <c r="K71" s="155">
        <f>G71*J71</f>
        <v>0.138215</v>
      </c>
      <c r="L71" s="156">
        <v>0</v>
      </c>
      <c r="M71" s="155">
        <f>G71*L71</f>
        <v>0</v>
      </c>
      <c r="N71" s="157">
        <v>16</v>
      </c>
      <c r="O71" s="14" t="s">
        <v>107</v>
      </c>
    </row>
    <row r="72" spans="1:15" s="14" customFormat="1" ht="24.75" customHeight="1">
      <c r="A72" s="176">
        <f t="shared" si="0"/>
        <v>57</v>
      </c>
      <c r="B72" s="186" t="s">
        <v>116</v>
      </c>
      <c r="C72" s="186"/>
      <c r="D72" s="187" t="s">
        <v>190</v>
      </c>
      <c r="E72" s="188" t="s">
        <v>215</v>
      </c>
      <c r="F72" s="186" t="s">
        <v>118</v>
      </c>
      <c r="G72" s="189">
        <f>37.7+45*0.07</f>
        <v>40.85</v>
      </c>
      <c r="H72" s="190"/>
      <c r="I72" s="190"/>
      <c r="J72" s="159">
        <v>0.02</v>
      </c>
      <c r="K72" s="158">
        <f>G72*J72</f>
        <v>0.8170000000000001</v>
      </c>
      <c r="L72" s="159">
        <v>0</v>
      </c>
      <c r="M72" s="158">
        <f>G72*L72</f>
        <v>0</v>
      </c>
      <c r="N72" s="160">
        <v>32</v>
      </c>
      <c r="O72" s="161" t="s">
        <v>107</v>
      </c>
    </row>
    <row r="73" spans="1:21" s="130" customFormat="1" ht="24.75" customHeight="1">
      <c r="A73" s="176">
        <f t="shared" si="0"/>
        <v>58</v>
      </c>
      <c r="B73" s="173" t="s">
        <v>58</v>
      </c>
      <c r="C73" s="172"/>
      <c r="D73" s="174" t="s">
        <v>191</v>
      </c>
      <c r="E73" s="174" t="s">
        <v>192</v>
      </c>
      <c r="F73" s="172"/>
      <c r="G73" s="172"/>
      <c r="H73" s="172"/>
      <c r="I73" s="175"/>
      <c r="K73" s="138">
        <f>SUM(K74:K75)</f>
        <v>0.9324000000000001</v>
      </c>
      <c r="M73" s="138">
        <f>SUM(M74:M75)</f>
        <v>0</v>
      </c>
      <c r="O73" s="136" t="s">
        <v>102</v>
      </c>
      <c r="U73" s="14"/>
    </row>
    <row r="74" spans="1:15" s="14" customFormat="1" ht="24.75" customHeight="1">
      <c r="A74" s="176">
        <f t="shared" si="0"/>
        <v>59</v>
      </c>
      <c r="B74" s="176" t="s">
        <v>104</v>
      </c>
      <c r="C74" s="176"/>
      <c r="D74" s="177" t="s">
        <v>193</v>
      </c>
      <c r="E74" s="178" t="s">
        <v>194</v>
      </c>
      <c r="F74" s="176" t="s">
        <v>118</v>
      </c>
      <c r="G74" s="179">
        <v>37</v>
      </c>
      <c r="H74" s="180"/>
      <c r="I74" s="180"/>
      <c r="J74" s="156">
        <v>0.00315</v>
      </c>
      <c r="K74" s="155">
        <f>G74*J74</f>
        <v>0.11655</v>
      </c>
      <c r="L74" s="156">
        <v>0</v>
      </c>
      <c r="M74" s="155">
        <f>G74*L74</f>
        <v>0</v>
      </c>
      <c r="N74" s="157">
        <v>16</v>
      </c>
      <c r="O74" s="14" t="s">
        <v>107</v>
      </c>
    </row>
    <row r="75" spans="1:15" s="14" customFormat="1" ht="24.75" customHeight="1">
      <c r="A75" s="176">
        <f t="shared" si="0"/>
        <v>60</v>
      </c>
      <c r="B75" s="186" t="s">
        <v>116</v>
      </c>
      <c r="C75" s="186"/>
      <c r="D75" s="187" t="s">
        <v>195</v>
      </c>
      <c r="E75" s="188" t="s">
        <v>196</v>
      </c>
      <c r="F75" s="186" t="s">
        <v>118</v>
      </c>
      <c r="G75" s="189">
        <f>G74*1.05</f>
        <v>38.85</v>
      </c>
      <c r="H75" s="190"/>
      <c r="I75" s="190"/>
      <c r="J75" s="159">
        <v>0.021</v>
      </c>
      <c r="K75" s="158">
        <f>G75*J75</f>
        <v>0.8158500000000001</v>
      </c>
      <c r="L75" s="159">
        <v>0</v>
      </c>
      <c r="M75" s="158">
        <f>G75*L75</f>
        <v>0</v>
      </c>
      <c r="N75" s="160">
        <v>8</v>
      </c>
      <c r="O75" s="161" t="s">
        <v>107</v>
      </c>
    </row>
    <row r="76" spans="1:21" s="130" customFormat="1" ht="24.75" customHeight="1">
      <c r="A76" s="176">
        <f t="shared" si="0"/>
        <v>61</v>
      </c>
      <c r="B76" s="173" t="s">
        <v>58</v>
      </c>
      <c r="C76" s="172"/>
      <c r="D76" s="174" t="s">
        <v>197</v>
      </c>
      <c r="E76" s="174" t="s">
        <v>198</v>
      </c>
      <c r="F76" s="172"/>
      <c r="G76" s="172"/>
      <c r="H76" s="172"/>
      <c r="I76" s="175"/>
      <c r="K76" s="138">
        <f>K77</f>
        <v>0.040329300000000005</v>
      </c>
      <c r="M76" s="138">
        <f>M77</f>
        <v>0</v>
      </c>
      <c r="O76" s="136" t="s">
        <v>102</v>
      </c>
      <c r="U76" s="14"/>
    </row>
    <row r="77" spans="1:15" s="14" customFormat="1" ht="24.75" customHeight="1">
      <c r="A77" s="176">
        <f t="shared" si="0"/>
        <v>62</v>
      </c>
      <c r="B77" s="176" t="s">
        <v>104</v>
      </c>
      <c r="C77" s="176"/>
      <c r="D77" s="177" t="s">
        <v>199</v>
      </c>
      <c r="E77" s="178" t="s">
        <v>200</v>
      </c>
      <c r="F77" s="176" t="s">
        <v>118</v>
      </c>
      <c r="G77" s="179">
        <v>121</v>
      </c>
      <c r="H77" s="180"/>
      <c r="I77" s="180"/>
      <c r="J77" s="156">
        <v>0.0003333</v>
      </c>
      <c r="K77" s="155">
        <f>G77*J77</f>
        <v>0.040329300000000005</v>
      </c>
      <c r="L77" s="156">
        <v>0</v>
      </c>
      <c r="M77" s="155">
        <f>G77*L77</f>
        <v>0</v>
      </c>
      <c r="N77" s="157">
        <v>16</v>
      </c>
      <c r="O77" s="14" t="s">
        <v>107</v>
      </c>
    </row>
    <row r="78" spans="1:13" s="139" customFormat="1" ht="24.75" customHeight="1">
      <c r="A78" s="196"/>
      <c r="B78" s="196"/>
      <c r="C78" s="196"/>
      <c r="D78" s="196"/>
      <c r="E78" s="197" t="s">
        <v>84</v>
      </c>
      <c r="F78" s="196"/>
      <c r="G78" s="196"/>
      <c r="H78" s="196"/>
      <c r="I78" s="198"/>
      <c r="K78" s="142" t="e">
        <f>K14+K56</f>
        <v>#REF!</v>
      </c>
      <c r="M78" s="142" t="e">
        <f>M14+M56</f>
        <v>#REF!</v>
      </c>
    </row>
    <row r="83" ht="11.25" customHeight="1">
      <c r="I83" s="199"/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7.00390625" defaultRowHeight="12" customHeight="1"/>
  <cols>
    <col min="1" max="16384" width="7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C14" sqref="C14"/>
    </sheetView>
  </sheetViews>
  <sheetFormatPr defaultColWidth="9.00390625" defaultRowHeight="12" customHeight="1"/>
  <cols>
    <col min="1" max="1" width="6.00390625" style="229" customWidth="1"/>
    <col min="2" max="2" width="13.421875" style="230" customWidth="1"/>
    <col min="3" max="3" width="51.7109375" style="230" customWidth="1"/>
    <col min="4" max="4" width="4.421875" style="230" customWidth="1"/>
    <col min="5" max="5" width="8.421875" style="231" customWidth="1"/>
    <col min="6" max="6" width="8.421875" style="232" customWidth="1"/>
    <col min="7" max="7" width="12.7109375" style="232" customWidth="1"/>
    <col min="8" max="16384" width="9.00390625" style="233" customWidth="1"/>
  </cols>
  <sheetData>
    <row r="1" spans="1:7" s="200" customFormat="1" ht="27.75" customHeight="1">
      <c r="A1" s="246" t="s">
        <v>238</v>
      </c>
      <c r="B1" s="246"/>
      <c r="C1" s="246"/>
      <c r="D1" s="246"/>
      <c r="E1" s="246"/>
      <c r="F1" s="246"/>
      <c r="G1" s="246"/>
    </row>
    <row r="2" spans="1:7" s="200" customFormat="1" ht="12.75" customHeight="1">
      <c r="A2" s="201" t="s">
        <v>239</v>
      </c>
      <c r="B2" s="202"/>
      <c r="C2" s="202"/>
      <c r="D2" s="202"/>
      <c r="E2" s="202"/>
      <c r="F2" s="202"/>
      <c r="G2" s="202"/>
    </row>
    <row r="3" spans="1:7" s="200" customFormat="1" ht="12.75" customHeight="1">
      <c r="A3" s="201" t="s">
        <v>240</v>
      </c>
      <c r="B3" s="202"/>
      <c r="C3" s="202"/>
      <c r="D3" s="202"/>
      <c r="E3" s="202"/>
      <c r="F3" s="202"/>
      <c r="G3" s="202"/>
    </row>
    <row r="4" spans="1:7" s="200" customFormat="1" ht="13.5" customHeight="1">
      <c r="A4" s="202" t="s">
        <v>241</v>
      </c>
      <c r="B4" s="203"/>
      <c r="C4" s="203"/>
      <c r="D4" s="203"/>
      <c r="E4" s="204"/>
      <c r="F4" s="205"/>
      <c r="G4" s="205"/>
    </row>
    <row r="5" spans="1:7" s="200" customFormat="1" ht="13.5" customHeight="1">
      <c r="A5" s="202" t="s">
        <v>242</v>
      </c>
      <c r="B5" s="203"/>
      <c r="C5" s="203"/>
      <c r="D5" s="203"/>
      <c r="E5" s="204"/>
      <c r="F5" s="205"/>
      <c r="G5" s="206"/>
    </row>
    <row r="6" spans="1:7" s="200" customFormat="1" ht="13.5" customHeight="1">
      <c r="A6" s="202" t="s">
        <v>243</v>
      </c>
      <c r="B6" s="203"/>
      <c r="C6" s="203"/>
      <c r="D6" s="203"/>
      <c r="E6" s="204"/>
      <c r="F6" s="205"/>
      <c r="G6" s="206"/>
    </row>
    <row r="7" spans="1:7" s="200" customFormat="1" ht="6.75" customHeight="1">
      <c r="A7" s="207"/>
      <c r="B7" s="207"/>
      <c r="C7" s="207"/>
      <c r="D7" s="207"/>
      <c r="E7" s="207"/>
      <c r="F7" s="207"/>
      <c r="G7" s="207"/>
    </row>
    <row r="8" spans="1:7" s="200" customFormat="1" ht="24" customHeight="1">
      <c r="A8" s="208" t="s">
        <v>244</v>
      </c>
      <c r="B8" s="208" t="s">
        <v>90</v>
      </c>
      <c r="C8" s="208" t="s">
        <v>80</v>
      </c>
      <c r="D8" s="208" t="s">
        <v>91</v>
      </c>
      <c r="E8" s="208" t="s">
        <v>92</v>
      </c>
      <c r="F8" s="208" t="s">
        <v>93</v>
      </c>
      <c r="G8" s="208" t="s">
        <v>81</v>
      </c>
    </row>
    <row r="9" spans="1:7" s="200" customFormat="1" ht="12.75" customHeight="1" hidden="1">
      <c r="A9" s="208" t="s">
        <v>102</v>
      </c>
      <c r="B9" s="208" t="s">
        <v>107</v>
      </c>
      <c r="C9" s="208" t="s">
        <v>245</v>
      </c>
      <c r="D9" s="208" t="s">
        <v>110</v>
      </c>
      <c r="E9" s="208" t="s">
        <v>113</v>
      </c>
      <c r="F9" s="208" t="s">
        <v>115</v>
      </c>
      <c r="G9" s="208" t="s">
        <v>119</v>
      </c>
    </row>
    <row r="10" spans="1:7" s="200" customFormat="1" ht="6" customHeight="1">
      <c r="A10" s="207"/>
      <c r="B10" s="207"/>
      <c r="C10" s="207"/>
      <c r="D10" s="207"/>
      <c r="E10" s="207"/>
      <c r="F10" s="207"/>
      <c r="G10" s="207"/>
    </row>
    <row r="11" spans="1:7" s="200" customFormat="1" ht="24.75" customHeight="1">
      <c r="A11" s="209"/>
      <c r="B11" s="210" t="s">
        <v>37</v>
      </c>
      <c r="C11" s="210" t="s">
        <v>246</v>
      </c>
      <c r="D11" s="210"/>
      <c r="E11" s="211"/>
      <c r="F11" s="212"/>
      <c r="G11" s="212"/>
    </row>
    <row r="12" spans="1:7" s="200" customFormat="1" ht="24.75" customHeight="1">
      <c r="A12" s="213"/>
      <c r="B12" s="214" t="s">
        <v>102</v>
      </c>
      <c r="C12" s="214" t="s">
        <v>247</v>
      </c>
      <c r="D12" s="214"/>
      <c r="E12" s="215"/>
      <c r="F12" s="216"/>
      <c r="G12" s="216"/>
    </row>
    <row r="13" spans="1:7" s="200" customFormat="1" ht="24.75" customHeight="1">
      <c r="A13" s="217">
        <v>72</v>
      </c>
      <c r="B13" s="218" t="s">
        <v>248</v>
      </c>
      <c r="C13" s="218" t="s">
        <v>249</v>
      </c>
      <c r="D13" s="218" t="s">
        <v>172</v>
      </c>
      <c r="E13" s="219">
        <v>26</v>
      </c>
      <c r="F13" s="220"/>
      <c r="G13" s="220"/>
    </row>
    <row r="14" spans="1:7" s="200" customFormat="1" ht="24.75" customHeight="1">
      <c r="A14" s="217">
        <v>67</v>
      </c>
      <c r="B14" s="218" t="s">
        <v>250</v>
      </c>
      <c r="C14" s="218" t="s">
        <v>251</v>
      </c>
      <c r="D14" s="218" t="s">
        <v>106</v>
      </c>
      <c r="E14" s="219">
        <v>17.04</v>
      </c>
      <c r="F14" s="220"/>
      <c r="G14" s="220"/>
    </row>
    <row r="15" spans="1:7" s="200" customFormat="1" ht="24.75" customHeight="1">
      <c r="A15" s="217">
        <v>68</v>
      </c>
      <c r="B15" s="218" t="s">
        <v>252</v>
      </c>
      <c r="C15" s="218" t="s">
        <v>253</v>
      </c>
      <c r="D15" s="218" t="s">
        <v>106</v>
      </c>
      <c r="E15" s="219">
        <v>5.11</v>
      </c>
      <c r="F15" s="220"/>
      <c r="G15" s="220"/>
    </row>
    <row r="16" spans="1:7" s="200" customFormat="1" ht="24.75" customHeight="1">
      <c r="A16" s="217">
        <v>34</v>
      </c>
      <c r="B16" s="218" t="s">
        <v>105</v>
      </c>
      <c r="C16" s="218" t="s">
        <v>254</v>
      </c>
      <c r="D16" s="218" t="s">
        <v>106</v>
      </c>
      <c r="E16" s="219">
        <v>11.4</v>
      </c>
      <c r="F16" s="220"/>
      <c r="G16" s="220"/>
    </row>
    <row r="17" spans="1:7" s="200" customFormat="1" ht="24.75" customHeight="1">
      <c r="A17" s="217">
        <v>35</v>
      </c>
      <c r="B17" s="218" t="s">
        <v>108</v>
      </c>
      <c r="C17" s="218" t="s">
        <v>255</v>
      </c>
      <c r="D17" s="218" t="s">
        <v>106</v>
      </c>
      <c r="E17" s="219">
        <v>3.42</v>
      </c>
      <c r="F17" s="220"/>
      <c r="G17" s="220"/>
    </row>
    <row r="18" spans="1:7" s="200" customFormat="1" ht="24.75" customHeight="1">
      <c r="A18" s="217">
        <v>36</v>
      </c>
      <c r="B18" s="218" t="s">
        <v>256</v>
      </c>
      <c r="C18" s="218" t="s">
        <v>257</v>
      </c>
      <c r="D18" s="218" t="s">
        <v>106</v>
      </c>
      <c r="E18" s="219">
        <v>11.4</v>
      </c>
      <c r="F18" s="220"/>
      <c r="G18" s="220"/>
    </row>
    <row r="19" spans="1:7" s="200" customFormat="1" ht="24.75" customHeight="1">
      <c r="A19" s="217">
        <v>37</v>
      </c>
      <c r="B19" s="218" t="s">
        <v>258</v>
      </c>
      <c r="C19" s="218" t="s">
        <v>259</v>
      </c>
      <c r="D19" s="218" t="s">
        <v>106</v>
      </c>
      <c r="E19" s="219">
        <v>11.4</v>
      </c>
      <c r="F19" s="220"/>
      <c r="G19" s="220"/>
    </row>
    <row r="20" spans="1:7" s="200" customFormat="1" ht="24.75" customHeight="1">
      <c r="A20" s="217">
        <v>38</v>
      </c>
      <c r="B20" s="218" t="s">
        <v>260</v>
      </c>
      <c r="C20" s="218" t="s">
        <v>261</v>
      </c>
      <c r="D20" s="218" t="s">
        <v>106</v>
      </c>
      <c r="E20" s="219">
        <v>11.4</v>
      </c>
      <c r="F20" s="220"/>
      <c r="G20" s="220"/>
    </row>
    <row r="21" spans="1:7" s="200" customFormat="1" ht="24.75" customHeight="1">
      <c r="A21" s="217">
        <v>39</v>
      </c>
      <c r="B21" s="218" t="s">
        <v>262</v>
      </c>
      <c r="C21" s="218" t="s">
        <v>263</v>
      </c>
      <c r="D21" s="218" t="s">
        <v>106</v>
      </c>
      <c r="E21" s="219">
        <v>6.72</v>
      </c>
      <c r="F21" s="220"/>
      <c r="G21" s="220"/>
    </row>
    <row r="22" spans="1:7" s="200" customFormat="1" ht="24.75" customHeight="1">
      <c r="A22" s="217">
        <v>41</v>
      </c>
      <c r="B22" s="218" t="s">
        <v>264</v>
      </c>
      <c r="C22" s="218" t="s">
        <v>265</v>
      </c>
      <c r="D22" s="218" t="s">
        <v>106</v>
      </c>
      <c r="E22" s="219">
        <v>6.72</v>
      </c>
      <c r="F22" s="220"/>
      <c r="G22" s="220"/>
    </row>
    <row r="23" spans="1:7" s="200" customFormat="1" ht="24.75" customHeight="1">
      <c r="A23" s="217">
        <v>71</v>
      </c>
      <c r="B23" s="218" t="s">
        <v>266</v>
      </c>
      <c r="C23" s="218" t="s">
        <v>267</v>
      </c>
      <c r="D23" s="218" t="s">
        <v>118</v>
      </c>
      <c r="E23" s="219">
        <v>10.5</v>
      </c>
      <c r="F23" s="220"/>
      <c r="G23" s="220"/>
    </row>
    <row r="24" spans="1:7" s="200" customFormat="1" ht="24.75" customHeight="1">
      <c r="A24" s="213"/>
      <c r="B24" s="214" t="s">
        <v>110</v>
      </c>
      <c r="C24" s="214" t="s">
        <v>268</v>
      </c>
      <c r="D24" s="214"/>
      <c r="E24" s="215"/>
      <c r="F24" s="216"/>
      <c r="G24" s="220"/>
    </row>
    <row r="25" spans="1:7" s="200" customFormat="1" ht="24.75" customHeight="1">
      <c r="A25" s="217">
        <v>43</v>
      </c>
      <c r="B25" s="218" t="s">
        <v>269</v>
      </c>
      <c r="C25" s="218" t="s">
        <v>270</v>
      </c>
      <c r="D25" s="218" t="s">
        <v>106</v>
      </c>
      <c r="E25" s="219">
        <v>1.02</v>
      </c>
      <c r="F25" s="220"/>
      <c r="G25" s="220"/>
    </row>
    <row r="26" spans="1:7" s="200" customFormat="1" ht="24.75" customHeight="1">
      <c r="A26" s="221">
        <v>65</v>
      </c>
      <c r="B26" s="222" t="s">
        <v>271</v>
      </c>
      <c r="C26" s="222" t="s">
        <v>272</v>
      </c>
      <c r="D26" s="222" t="s">
        <v>117</v>
      </c>
      <c r="E26" s="223">
        <v>2.2</v>
      </c>
      <c r="F26" s="224"/>
      <c r="G26" s="220"/>
    </row>
    <row r="27" spans="1:7" s="200" customFormat="1" ht="24.75" customHeight="1">
      <c r="A27" s="221">
        <v>66</v>
      </c>
      <c r="B27" s="222" t="s">
        <v>273</v>
      </c>
      <c r="C27" s="222" t="s">
        <v>274</v>
      </c>
      <c r="D27" s="222" t="s">
        <v>117</v>
      </c>
      <c r="E27" s="223">
        <v>5.4</v>
      </c>
      <c r="F27" s="224"/>
      <c r="G27" s="220"/>
    </row>
    <row r="28" spans="1:7" s="200" customFormat="1" ht="24.75" customHeight="1">
      <c r="A28" s="217">
        <v>73</v>
      </c>
      <c r="B28" s="218" t="s">
        <v>275</v>
      </c>
      <c r="C28" s="218" t="s">
        <v>276</v>
      </c>
      <c r="D28" s="218" t="s">
        <v>106</v>
      </c>
      <c r="E28" s="219">
        <v>0.4</v>
      </c>
      <c r="F28" s="220"/>
      <c r="G28" s="220"/>
    </row>
    <row r="29" spans="1:7" s="200" customFormat="1" ht="24.75" customHeight="1">
      <c r="A29" s="217">
        <v>74</v>
      </c>
      <c r="B29" s="218" t="s">
        <v>277</v>
      </c>
      <c r="C29" s="218" t="s">
        <v>278</v>
      </c>
      <c r="D29" s="218" t="s">
        <v>118</v>
      </c>
      <c r="E29" s="219">
        <v>8.08</v>
      </c>
      <c r="F29" s="220"/>
      <c r="G29" s="220"/>
    </row>
    <row r="30" spans="1:7" s="200" customFormat="1" ht="24.75" customHeight="1">
      <c r="A30" s="213"/>
      <c r="B30" s="214" t="s">
        <v>279</v>
      </c>
      <c r="C30" s="214" t="s">
        <v>280</v>
      </c>
      <c r="D30" s="214"/>
      <c r="E30" s="215"/>
      <c r="F30" s="216"/>
      <c r="G30" s="220"/>
    </row>
    <row r="31" spans="1:7" s="200" customFormat="1" ht="24.75" customHeight="1">
      <c r="A31" s="217">
        <v>46</v>
      </c>
      <c r="B31" s="218" t="s">
        <v>281</v>
      </c>
      <c r="C31" s="218" t="s">
        <v>282</v>
      </c>
      <c r="D31" s="218" t="s">
        <v>172</v>
      </c>
      <c r="E31" s="219">
        <v>2.5</v>
      </c>
      <c r="F31" s="220"/>
      <c r="G31" s="220"/>
    </row>
    <row r="32" spans="1:7" s="200" customFormat="1" ht="24.75" customHeight="1">
      <c r="A32" s="221">
        <v>47</v>
      </c>
      <c r="B32" s="222" t="s">
        <v>283</v>
      </c>
      <c r="C32" s="222" t="s">
        <v>284</v>
      </c>
      <c r="D32" s="222" t="s">
        <v>172</v>
      </c>
      <c r="E32" s="223">
        <v>2.5</v>
      </c>
      <c r="F32" s="224"/>
      <c r="G32" s="220"/>
    </row>
    <row r="33" spans="1:7" s="200" customFormat="1" ht="24.75" customHeight="1">
      <c r="A33" s="217">
        <v>69</v>
      </c>
      <c r="B33" s="218" t="s">
        <v>285</v>
      </c>
      <c r="C33" s="218" t="s">
        <v>286</v>
      </c>
      <c r="D33" s="218" t="s">
        <v>172</v>
      </c>
      <c r="E33" s="219">
        <v>4.5</v>
      </c>
      <c r="F33" s="220"/>
      <c r="G33" s="220"/>
    </row>
    <row r="34" spans="1:7" s="200" customFormat="1" ht="24.75" customHeight="1">
      <c r="A34" s="221">
        <v>70</v>
      </c>
      <c r="B34" s="222" t="s">
        <v>287</v>
      </c>
      <c r="C34" s="222" t="s">
        <v>288</v>
      </c>
      <c r="D34" s="222" t="s">
        <v>172</v>
      </c>
      <c r="E34" s="223">
        <v>4.5</v>
      </c>
      <c r="F34" s="224"/>
      <c r="G34" s="220"/>
    </row>
    <row r="35" spans="1:7" s="200" customFormat="1" ht="24.75" customHeight="1">
      <c r="A35" s="217">
        <v>59</v>
      </c>
      <c r="B35" s="218" t="s">
        <v>289</v>
      </c>
      <c r="C35" s="218" t="s">
        <v>290</v>
      </c>
      <c r="D35" s="218" t="s">
        <v>172</v>
      </c>
      <c r="E35" s="219">
        <v>7</v>
      </c>
      <c r="F35" s="220"/>
      <c r="G35" s="220"/>
    </row>
    <row r="36" spans="1:7" s="200" customFormat="1" ht="24.75" customHeight="1">
      <c r="A36" s="217">
        <v>60</v>
      </c>
      <c r="B36" s="218" t="s">
        <v>291</v>
      </c>
      <c r="C36" s="218" t="s">
        <v>292</v>
      </c>
      <c r="D36" s="218" t="s">
        <v>172</v>
      </c>
      <c r="E36" s="219">
        <v>7</v>
      </c>
      <c r="F36" s="220"/>
      <c r="G36" s="220"/>
    </row>
    <row r="37" spans="1:7" s="200" customFormat="1" ht="24.75" customHeight="1">
      <c r="A37" s="217">
        <v>76</v>
      </c>
      <c r="B37" s="218" t="s">
        <v>293</v>
      </c>
      <c r="C37" s="218" t="s">
        <v>294</v>
      </c>
      <c r="D37" s="218" t="s">
        <v>120</v>
      </c>
      <c r="E37" s="219">
        <v>1</v>
      </c>
      <c r="F37" s="220"/>
      <c r="G37" s="220"/>
    </row>
    <row r="38" spans="1:7" s="200" customFormat="1" ht="24.75" customHeight="1">
      <c r="A38" s="221">
        <v>77</v>
      </c>
      <c r="B38" s="222" t="s">
        <v>295</v>
      </c>
      <c r="C38" s="222" t="s">
        <v>296</v>
      </c>
      <c r="D38" s="222" t="s">
        <v>120</v>
      </c>
      <c r="E38" s="223">
        <v>1</v>
      </c>
      <c r="F38" s="224"/>
      <c r="G38" s="220"/>
    </row>
    <row r="39" spans="1:7" s="200" customFormat="1" ht="24.75" customHeight="1">
      <c r="A39" s="217">
        <v>75</v>
      </c>
      <c r="B39" s="218" t="s">
        <v>297</v>
      </c>
      <c r="C39" s="218" t="s">
        <v>298</v>
      </c>
      <c r="D39" s="218" t="s">
        <v>106</v>
      </c>
      <c r="E39" s="219">
        <v>4.2</v>
      </c>
      <c r="F39" s="220"/>
      <c r="G39" s="220"/>
    </row>
    <row r="40" spans="1:7" s="200" customFormat="1" ht="24.75" customHeight="1">
      <c r="A40" s="213"/>
      <c r="B40" s="214" t="s">
        <v>165</v>
      </c>
      <c r="C40" s="214" t="s">
        <v>299</v>
      </c>
      <c r="D40" s="214"/>
      <c r="E40" s="215"/>
      <c r="F40" s="216"/>
      <c r="G40" s="220"/>
    </row>
    <row r="41" spans="1:7" s="200" customFormat="1" ht="24.75" customHeight="1">
      <c r="A41" s="217">
        <v>61</v>
      </c>
      <c r="B41" s="218" t="s">
        <v>300</v>
      </c>
      <c r="C41" s="218" t="s">
        <v>301</v>
      </c>
      <c r="D41" s="218" t="s">
        <v>117</v>
      </c>
      <c r="E41" s="219">
        <v>18</v>
      </c>
      <c r="F41" s="220"/>
      <c r="G41" s="220"/>
    </row>
    <row r="42" spans="1:7" s="200" customFormat="1" ht="24.75" customHeight="1">
      <c r="A42" s="209"/>
      <c r="B42" s="210" t="s">
        <v>45</v>
      </c>
      <c r="C42" s="210" t="s">
        <v>302</v>
      </c>
      <c r="D42" s="210"/>
      <c r="E42" s="211"/>
      <c r="F42" s="212"/>
      <c r="G42" s="220"/>
    </row>
    <row r="43" spans="1:7" s="200" customFormat="1" ht="24.75" customHeight="1">
      <c r="A43" s="213"/>
      <c r="B43" s="214" t="s">
        <v>303</v>
      </c>
      <c r="C43" s="214" t="s">
        <v>304</v>
      </c>
      <c r="D43" s="214"/>
      <c r="E43" s="215"/>
      <c r="F43" s="216"/>
      <c r="G43" s="220"/>
    </row>
    <row r="44" spans="1:7" s="200" customFormat="1" ht="24.75" customHeight="1">
      <c r="A44" s="217">
        <v>3</v>
      </c>
      <c r="B44" s="218" t="s">
        <v>305</v>
      </c>
      <c r="C44" s="218" t="s">
        <v>306</v>
      </c>
      <c r="D44" s="218" t="s">
        <v>172</v>
      </c>
      <c r="E44" s="219">
        <v>1.5</v>
      </c>
      <c r="F44" s="220"/>
      <c r="G44" s="220"/>
    </row>
    <row r="45" spans="1:7" s="200" customFormat="1" ht="24.75" customHeight="1">
      <c r="A45" s="217">
        <v>4</v>
      </c>
      <c r="B45" s="218" t="s">
        <v>307</v>
      </c>
      <c r="C45" s="218" t="s">
        <v>308</v>
      </c>
      <c r="D45" s="218" t="s">
        <v>172</v>
      </c>
      <c r="E45" s="219">
        <v>12.5</v>
      </c>
      <c r="F45" s="220"/>
      <c r="G45" s="220"/>
    </row>
    <row r="46" spans="1:7" s="200" customFormat="1" ht="24.75" customHeight="1">
      <c r="A46" s="217">
        <v>1</v>
      </c>
      <c r="B46" s="218" t="s">
        <v>309</v>
      </c>
      <c r="C46" s="218" t="s">
        <v>310</v>
      </c>
      <c r="D46" s="218" t="s">
        <v>172</v>
      </c>
      <c r="E46" s="219">
        <v>1</v>
      </c>
      <c r="F46" s="220"/>
      <c r="G46" s="220"/>
    </row>
    <row r="47" spans="1:7" s="200" customFormat="1" ht="24.75" customHeight="1">
      <c r="A47" s="217">
        <v>2</v>
      </c>
      <c r="B47" s="218" t="s">
        <v>311</v>
      </c>
      <c r="C47" s="218" t="s">
        <v>312</v>
      </c>
      <c r="D47" s="218" t="s">
        <v>172</v>
      </c>
      <c r="E47" s="219">
        <v>1</v>
      </c>
      <c r="F47" s="220"/>
      <c r="G47" s="220"/>
    </row>
    <row r="48" spans="1:7" s="200" customFormat="1" ht="24.75" customHeight="1">
      <c r="A48" s="217">
        <v>5</v>
      </c>
      <c r="B48" s="218" t="s">
        <v>313</v>
      </c>
      <c r="C48" s="218" t="s">
        <v>314</v>
      </c>
      <c r="D48" s="218" t="s">
        <v>120</v>
      </c>
      <c r="E48" s="219">
        <v>2</v>
      </c>
      <c r="F48" s="220"/>
      <c r="G48" s="220"/>
    </row>
    <row r="49" spans="1:7" s="200" customFormat="1" ht="24.75" customHeight="1">
      <c r="A49" s="217">
        <v>6</v>
      </c>
      <c r="B49" s="218" t="s">
        <v>315</v>
      </c>
      <c r="C49" s="218" t="s">
        <v>316</v>
      </c>
      <c r="D49" s="218" t="s">
        <v>120</v>
      </c>
      <c r="E49" s="219">
        <v>2</v>
      </c>
      <c r="F49" s="220"/>
      <c r="G49" s="220"/>
    </row>
    <row r="50" spans="1:7" s="200" customFormat="1" ht="24.75" customHeight="1">
      <c r="A50" s="217">
        <v>8</v>
      </c>
      <c r="B50" s="218" t="s">
        <v>317</v>
      </c>
      <c r="C50" s="218" t="s">
        <v>318</v>
      </c>
      <c r="D50" s="218" t="s">
        <v>120</v>
      </c>
      <c r="E50" s="219">
        <v>1</v>
      </c>
      <c r="F50" s="220"/>
      <c r="G50" s="220"/>
    </row>
    <row r="51" spans="1:7" s="200" customFormat="1" ht="24.75" customHeight="1">
      <c r="A51" s="221">
        <v>9</v>
      </c>
      <c r="B51" s="222" t="s">
        <v>319</v>
      </c>
      <c r="C51" s="222" t="s">
        <v>320</v>
      </c>
      <c r="D51" s="222" t="s">
        <v>120</v>
      </c>
      <c r="E51" s="223">
        <v>1</v>
      </c>
      <c r="F51" s="224"/>
      <c r="G51" s="220"/>
    </row>
    <row r="52" spans="1:7" s="200" customFormat="1" ht="24.75" customHeight="1">
      <c r="A52" s="217">
        <v>7</v>
      </c>
      <c r="B52" s="218" t="s">
        <v>321</v>
      </c>
      <c r="C52" s="218" t="s">
        <v>322</v>
      </c>
      <c r="D52" s="218" t="s">
        <v>120</v>
      </c>
      <c r="E52" s="219">
        <v>1</v>
      </c>
      <c r="F52" s="220"/>
      <c r="G52" s="220"/>
    </row>
    <row r="53" spans="1:7" s="200" customFormat="1" ht="24.75" customHeight="1">
      <c r="A53" s="217">
        <v>10</v>
      </c>
      <c r="B53" s="218" t="s">
        <v>323</v>
      </c>
      <c r="C53" s="218" t="s">
        <v>324</v>
      </c>
      <c r="D53" s="218" t="s">
        <v>172</v>
      </c>
      <c r="E53" s="219">
        <v>16</v>
      </c>
      <c r="F53" s="220"/>
      <c r="G53" s="220"/>
    </row>
    <row r="54" spans="1:7" s="200" customFormat="1" ht="24.75" customHeight="1">
      <c r="A54" s="217">
        <v>11</v>
      </c>
      <c r="B54" s="218" t="s">
        <v>325</v>
      </c>
      <c r="C54" s="218" t="s">
        <v>326</v>
      </c>
      <c r="D54" s="218" t="s">
        <v>117</v>
      </c>
      <c r="E54" s="219">
        <v>0.28</v>
      </c>
      <c r="F54" s="220"/>
      <c r="G54" s="220"/>
    </row>
    <row r="55" spans="1:7" s="200" customFormat="1" ht="24.75" customHeight="1">
      <c r="A55" s="217">
        <v>12</v>
      </c>
      <c r="B55" s="218" t="s">
        <v>327</v>
      </c>
      <c r="C55" s="218" t="s">
        <v>328</v>
      </c>
      <c r="D55" s="218" t="s">
        <v>117</v>
      </c>
      <c r="E55" s="219">
        <v>0.28</v>
      </c>
      <c r="F55" s="220"/>
      <c r="G55" s="220"/>
    </row>
    <row r="56" spans="1:7" s="200" customFormat="1" ht="24.75" customHeight="1">
      <c r="A56" s="213"/>
      <c r="B56" s="214" t="s">
        <v>329</v>
      </c>
      <c r="C56" s="214" t="s">
        <v>330</v>
      </c>
      <c r="D56" s="214"/>
      <c r="E56" s="215"/>
      <c r="F56" s="216"/>
      <c r="G56" s="220"/>
    </row>
    <row r="57" spans="1:7" s="200" customFormat="1" ht="24.75" customHeight="1">
      <c r="A57" s="217">
        <v>13</v>
      </c>
      <c r="B57" s="218" t="s">
        <v>331</v>
      </c>
      <c r="C57" s="218" t="s">
        <v>332</v>
      </c>
      <c r="D57" s="218" t="s">
        <v>172</v>
      </c>
      <c r="E57" s="219">
        <v>5</v>
      </c>
      <c r="F57" s="220"/>
      <c r="G57" s="220"/>
    </row>
    <row r="58" spans="1:7" s="200" customFormat="1" ht="24.75" customHeight="1">
      <c r="A58" s="217">
        <v>14</v>
      </c>
      <c r="B58" s="218" t="s">
        <v>333</v>
      </c>
      <c r="C58" s="218" t="s">
        <v>334</v>
      </c>
      <c r="D58" s="218" t="s">
        <v>172</v>
      </c>
      <c r="E58" s="219">
        <v>2</v>
      </c>
      <c r="F58" s="220"/>
      <c r="G58" s="220"/>
    </row>
    <row r="59" spans="1:7" s="200" customFormat="1" ht="24.75" customHeight="1">
      <c r="A59" s="217">
        <v>15</v>
      </c>
      <c r="B59" s="218" t="s">
        <v>335</v>
      </c>
      <c r="C59" s="218" t="s">
        <v>336</v>
      </c>
      <c r="D59" s="218" t="s">
        <v>120</v>
      </c>
      <c r="E59" s="219">
        <v>7</v>
      </c>
      <c r="F59" s="220"/>
      <c r="G59" s="220"/>
    </row>
    <row r="60" spans="1:7" s="200" customFormat="1" ht="24.75" customHeight="1">
      <c r="A60" s="217">
        <v>16</v>
      </c>
      <c r="B60" s="218" t="s">
        <v>337</v>
      </c>
      <c r="C60" s="218" t="s">
        <v>338</v>
      </c>
      <c r="D60" s="218" t="s">
        <v>120</v>
      </c>
      <c r="E60" s="219">
        <v>1</v>
      </c>
      <c r="F60" s="220"/>
      <c r="G60" s="220"/>
    </row>
    <row r="61" spans="1:7" s="200" customFormat="1" ht="24.75" customHeight="1">
      <c r="A61" s="221">
        <v>17</v>
      </c>
      <c r="B61" s="222" t="s">
        <v>339</v>
      </c>
      <c r="C61" s="222" t="s">
        <v>340</v>
      </c>
      <c r="D61" s="222" t="s">
        <v>120</v>
      </c>
      <c r="E61" s="223">
        <v>1</v>
      </c>
      <c r="F61" s="224"/>
      <c r="G61" s="220"/>
    </row>
    <row r="62" spans="1:7" s="200" customFormat="1" ht="24.75" customHeight="1">
      <c r="A62" s="217">
        <v>18</v>
      </c>
      <c r="B62" s="218" t="s">
        <v>341</v>
      </c>
      <c r="C62" s="218" t="s">
        <v>342</v>
      </c>
      <c r="D62" s="218" t="s">
        <v>120</v>
      </c>
      <c r="E62" s="219">
        <v>1</v>
      </c>
      <c r="F62" s="220"/>
      <c r="G62" s="220"/>
    </row>
    <row r="63" spans="1:7" s="200" customFormat="1" ht="24.75" customHeight="1">
      <c r="A63" s="221">
        <v>19</v>
      </c>
      <c r="B63" s="222" t="s">
        <v>343</v>
      </c>
      <c r="C63" s="222" t="s">
        <v>344</v>
      </c>
      <c r="D63" s="222" t="s">
        <v>120</v>
      </c>
      <c r="E63" s="223">
        <v>1</v>
      </c>
      <c r="F63" s="224"/>
      <c r="G63" s="220"/>
    </row>
    <row r="64" spans="1:7" s="200" customFormat="1" ht="24.75" customHeight="1">
      <c r="A64" s="217">
        <v>20</v>
      </c>
      <c r="B64" s="218" t="s">
        <v>345</v>
      </c>
      <c r="C64" s="218" t="s">
        <v>346</v>
      </c>
      <c r="D64" s="218" t="s">
        <v>120</v>
      </c>
      <c r="E64" s="219">
        <v>1</v>
      </c>
      <c r="F64" s="220"/>
      <c r="G64" s="220"/>
    </row>
    <row r="65" spans="1:7" s="200" customFormat="1" ht="24.75" customHeight="1">
      <c r="A65" s="221">
        <v>21</v>
      </c>
      <c r="B65" s="222" t="s">
        <v>347</v>
      </c>
      <c r="C65" s="222" t="s">
        <v>348</v>
      </c>
      <c r="D65" s="222" t="s">
        <v>120</v>
      </c>
      <c r="E65" s="223">
        <v>1</v>
      </c>
      <c r="F65" s="224"/>
      <c r="G65" s="220"/>
    </row>
    <row r="66" spans="1:7" s="200" customFormat="1" ht="24.75" customHeight="1">
      <c r="A66" s="217">
        <v>22</v>
      </c>
      <c r="B66" s="218" t="s">
        <v>349</v>
      </c>
      <c r="C66" s="218" t="s">
        <v>350</v>
      </c>
      <c r="D66" s="218" t="s">
        <v>120</v>
      </c>
      <c r="E66" s="219">
        <v>1</v>
      </c>
      <c r="F66" s="220"/>
      <c r="G66" s="220"/>
    </row>
    <row r="67" spans="1:7" s="200" customFormat="1" ht="24.75" customHeight="1">
      <c r="A67" s="221">
        <v>23</v>
      </c>
      <c r="B67" s="222" t="s">
        <v>351</v>
      </c>
      <c r="C67" s="222" t="s">
        <v>352</v>
      </c>
      <c r="D67" s="222" t="s">
        <v>120</v>
      </c>
      <c r="E67" s="223">
        <v>1</v>
      </c>
      <c r="F67" s="224"/>
      <c r="G67" s="220"/>
    </row>
    <row r="68" spans="1:7" s="200" customFormat="1" ht="24.75" customHeight="1">
      <c r="A68" s="217">
        <v>24</v>
      </c>
      <c r="B68" s="218" t="s">
        <v>353</v>
      </c>
      <c r="C68" s="218" t="s">
        <v>354</v>
      </c>
      <c r="D68" s="218" t="s">
        <v>172</v>
      </c>
      <c r="E68" s="219">
        <v>7</v>
      </c>
      <c r="F68" s="220"/>
      <c r="G68" s="220"/>
    </row>
    <row r="69" spans="1:7" s="200" customFormat="1" ht="24.75" customHeight="1">
      <c r="A69" s="217">
        <v>25</v>
      </c>
      <c r="B69" s="218" t="s">
        <v>355</v>
      </c>
      <c r="C69" s="218" t="s">
        <v>356</v>
      </c>
      <c r="D69" s="218" t="s">
        <v>117</v>
      </c>
      <c r="E69" s="219">
        <v>0.26</v>
      </c>
      <c r="F69" s="220"/>
      <c r="G69" s="220"/>
    </row>
    <row r="70" spans="1:7" s="200" customFormat="1" ht="24.75" customHeight="1">
      <c r="A70" s="217">
        <v>26</v>
      </c>
      <c r="B70" s="218" t="s">
        <v>357</v>
      </c>
      <c r="C70" s="218" t="s">
        <v>358</v>
      </c>
      <c r="D70" s="218" t="s">
        <v>117</v>
      </c>
      <c r="E70" s="219">
        <v>0.26</v>
      </c>
      <c r="F70" s="220"/>
      <c r="G70" s="220"/>
    </row>
    <row r="71" spans="1:7" s="200" customFormat="1" ht="24.75" customHeight="1">
      <c r="A71" s="213"/>
      <c r="B71" s="214" t="s">
        <v>359</v>
      </c>
      <c r="C71" s="214" t="s">
        <v>360</v>
      </c>
      <c r="D71" s="214"/>
      <c r="E71" s="215"/>
      <c r="F71" s="216"/>
      <c r="G71" s="220"/>
    </row>
    <row r="72" spans="1:7" s="200" customFormat="1" ht="24.75" customHeight="1">
      <c r="A72" s="217">
        <v>27</v>
      </c>
      <c r="B72" s="218" t="s">
        <v>361</v>
      </c>
      <c r="C72" s="218" t="s">
        <v>362</v>
      </c>
      <c r="D72" s="218" t="s">
        <v>363</v>
      </c>
      <c r="E72" s="219">
        <v>2</v>
      </c>
      <c r="F72" s="220"/>
      <c r="G72" s="220"/>
    </row>
    <row r="73" spans="1:7" s="200" customFormat="1" ht="24.75" customHeight="1">
      <c r="A73" s="221">
        <v>28</v>
      </c>
      <c r="B73" s="222" t="s">
        <v>364</v>
      </c>
      <c r="C73" s="222" t="s">
        <v>365</v>
      </c>
      <c r="D73" s="222" t="s">
        <v>120</v>
      </c>
      <c r="E73" s="223">
        <v>2</v>
      </c>
      <c r="F73" s="224"/>
      <c r="G73" s="220"/>
    </row>
    <row r="74" spans="1:7" s="200" customFormat="1" ht="24.75" customHeight="1">
      <c r="A74" s="221">
        <v>29</v>
      </c>
      <c r="B74" s="222" t="s">
        <v>366</v>
      </c>
      <c r="C74" s="222" t="s">
        <v>367</v>
      </c>
      <c r="D74" s="222" t="s">
        <v>120</v>
      </c>
      <c r="E74" s="223">
        <v>2</v>
      </c>
      <c r="F74" s="224"/>
      <c r="G74" s="220"/>
    </row>
    <row r="75" spans="1:7" s="200" customFormat="1" ht="24.75" customHeight="1">
      <c r="A75" s="217">
        <v>30</v>
      </c>
      <c r="B75" s="218" t="s">
        <v>368</v>
      </c>
      <c r="C75" s="218" t="s">
        <v>369</v>
      </c>
      <c r="D75" s="218" t="s">
        <v>363</v>
      </c>
      <c r="E75" s="219">
        <v>2</v>
      </c>
      <c r="F75" s="220"/>
      <c r="G75" s="220"/>
    </row>
    <row r="76" spans="1:7" s="200" customFormat="1" ht="24.75" customHeight="1">
      <c r="A76" s="221">
        <v>31</v>
      </c>
      <c r="B76" s="222" t="s">
        <v>370</v>
      </c>
      <c r="C76" s="222" t="s">
        <v>371</v>
      </c>
      <c r="D76" s="222" t="s">
        <v>120</v>
      </c>
      <c r="E76" s="223">
        <v>2</v>
      </c>
      <c r="F76" s="224"/>
      <c r="G76" s="220"/>
    </row>
    <row r="77" spans="1:7" s="200" customFormat="1" ht="24.75" customHeight="1">
      <c r="A77" s="217">
        <v>32</v>
      </c>
      <c r="B77" s="218" t="s">
        <v>372</v>
      </c>
      <c r="C77" s="218" t="s">
        <v>373</v>
      </c>
      <c r="D77" s="218" t="s">
        <v>363</v>
      </c>
      <c r="E77" s="219">
        <v>1</v>
      </c>
      <c r="F77" s="220"/>
      <c r="G77" s="220"/>
    </row>
    <row r="78" spans="1:7" s="200" customFormat="1" ht="24.75" customHeight="1">
      <c r="A78" s="221">
        <v>33</v>
      </c>
      <c r="B78" s="222" t="s">
        <v>374</v>
      </c>
      <c r="C78" s="222" t="s">
        <v>375</v>
      </c>
      <c r="D78" s="222" t="s">
        <v>376</v>
      </c>
      <c r="E78" s="223">
        <v>1</v>
      </c>
      <c r="F78" s="224"/>
      <c r="G78" s="220"/>
    </row>
    <row r="79" spans="1:7" s="200" customFormat="1" ht="24.75" customHeight="1">
      <c r="A79" s="209"/>
      <c r="B79" s="210" t="s">
        <v>116</v>
      </c>
      <c r="C79" s="210" t="s">
        <v>377</v>
      </c>
      <c r="D79" s="210"/>
      <c r="E79" s="211"/>
      <c r="F79" s="212"/>
      <c r="G79" s="220"/>
    </row>
    <row r="80" spans="1:7" s="200" customFormat="1" ht="24.75" customHeight="1">
      <c r="A80" s="213"/>
      <c r="B80" s="214" t="s">
        <v>378</v>
      </c>
      <c r="C80" s="214" t="s">
        <v>379</v>
      </c>
      <c r="D80" s="214"/>
      <c r="E80" s="215"/>
      <c r="F80" s="216"/>
      <c r="G80" s="220"/>
    </row>
    <row r="81" spans="1:7" s="200" customFormat="1" ht="24.75" customHeight="1">
      <c r="A81" s="217">
        <v>62</v>
      </c>
      <c r="B81" s="218" t="s">
        <v>380</v>
      </c>
      <c r="C81" s="218" t="s">
        <v>381</v>
      </c>
      <c r="D81" s="218" t="s">
        <v>172</v>
      </c>
      <c r="E81" s="219">
        <v>14.5</v>
      </c>
      <c r="F81" s="220"/>
      <c r="G81" s="220"/>
    </row>
    <row r="82" spans="1:7" s="200" customFormat="1" ht="24.75" customHeight="1">
      <c r="A82" s="221">
        <v>63</v>
      </c>
      <c r="B82" s="222" t="s">
        <v>382</v>
      </c>
      <c r="C82" s="222" t="s">
        <v>383</v>
      </c>
      <c r="D82" s="222" t="s">
        <v>172</v>
      </c>
      <c r="E82" s="223">
        <v>7</v>
      </c>
      <c r="F82" s="224"/>
      <c r="G82" s="220"/>
    </row>
    <row r="83" spans="1:7" s="200" customFormat="1" ht="24.75" customHeight="1">
      <c r="A83" s="221">
        <v>64</v>
      </c>
      <c r="B83" s="222" t="s">
        <v>384</v>
      </c>
      <c r="C83" s="222" t="s">
        <v>385</v>
      </c>
      <c r="D83" s="222" t="s">
        <v>172</v>
      </c>
      <c r="E83" s="223">
        <v>7.5</v>
      </c>
      <c r="F83" s="224"/>
      <c r="G83" s="220"/>
    </row>
    <row r="84" spans="1:7" s="200" customFormat="1" ht="24.75" customHeight="1">
      <c r="A84" s="225"/>
      <c r="B84" s="226"/>
      <c r="C84" s="226" t="s">
        <v>386</v>
      </c>
      <c r="D84" s="226"/>
      <c r="E84" s="227"/>
      <c r="F84" s="228"/>
      <c r="G84" s="22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Ondrejka</dc:creator>
  <cp:keywords/>
  <dc:description/>
  <cp:lastModifiedBy>KOSTOLÁNIOVÁ Renáta</cp:lastModifiedBy>
  <cp:lastPrinted>2019-10-08T14:01:15Z</cp:lastPrinted>
  <dcterms:created xsi:type="dcterms:W3CDTF">2018-04-07T13:42:29Z</dcterms:created>
  <dcterms:modified xsi:type="dcterms:W3CDTF">2019-10-08T14:01:33Z</dcterms:modified>
  <cp:category/>
  <cp:version/>
  <cp:contentType/>
  <cp:contentStatus/>
</cp:coreProperties>
</file>